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EXAMEN POST 2024\2024 ACTE POST CONF\DVD ANA MARIA CRISAN 27 CONF BAZE 2024\DOCUMENTE\STD NATIONALE 2024\"/>
    </mc:Choice>
  </mc:AlternateContent>
  <bookViews>
    <workbookView xWindow="0" yWindow="3600" windowWidth="33750" windowHeight="15225" tabRatio="928" activeTab="1"/>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18" r:id="rId24"/>
    <sheet name="I16" sheetId="19" r:id="rId25"/>
    <sheet name="I17" sheetId="20" r:id="rId26"/>
    <sheet name="I18" sheetId="21" r:id="rId27"/>
    <sheet name="I19" sheetId="22" r:id="rId28"/>
    <sheet name="I20" sheetId="23" r:id="rId29"/>
    <sheet name="I21" sheetId="24" r:id="rId30"/>
    <sheet name="I22" sheetId="25" r:id="rId31"/>
    <sheet name="I23" sheetId="26" r:id="rId32"/>
    <sheet name="liste" sheetId="33" state="hidden" r:id="rId33"/>
  </sheets>
  <externalReferences>
    <externalReference r:id="rId34"/>
    <externalReference r:id="rId35"/>
    <externalReference r:id="rId36"/>
    <externalReference r:id="rId37"/>
  </externalReferences>
  <definedNames>
    <definedName name="NUME">'[1]Date initiale'!$B$6</definedName>
    <definedName name="PER_EVAL">'[2]Date initiale'!$B$18</definedName>
    <definedName name="_xlnm.Print_Area" localSheetId="1">'Date initiale'!$B$1:$C$10</definedName>
    <definedName name="_xlnm.Print_Area" localSheetId="3">'Descriere indicatori'!$A$1:$D$43</definedName>
    <definedName name="_xlnm.Print_Area" localSheetId="2">'Fisa verificare'!$A$1:$C$47</definedName>
    <definedName name="_xlnm.Print_Area" localSheetId="5">'I1'!$A$1:$I$22</definedName>
    <definedName name="_xlnm.Print_Area" localSheetId="14">'I10'!$A$1:$I$36</definedName>
    <definedName name="_xlnm.Print_Area" localSheetId="15">I11a!$A$1:$I$18</definedName>
    <definedName name="_xlnm.Print_Area" localSheetId="16">I11b!$A$1:$H$15</definedName>
    <definedName name="_xlnm.Print_Area" localSheetId="17">I11c!$A$1:$G$32</definedName>
    <definedName name="_xlnm.Print_Area" localSheetId="18">'I12'!$A$1:$H$14</definedName>
    <definedName name="_xlnm.Print_Area" localSheetId="19">'I13'!$A$1:$H$26</definedName>
    <definedName name="_xlnm.Print_Area" localSheetId="20">I14a!$A$1:$H$13</definedName>
    <definedName name="_xlnm.Print_Area" localSheetId="21">I14b!$A$1:$H$17</definedName>
    <definedName name="_xlnm.Print_Area" localSheetId="22">I14c!$A$1:$H$16</definedName>
    <definedName name="_xlnm.Print_Area" localSheetId="23">'I15'!$A$1:$D$15</definedName>
    <definedName name="_xlnm.Print_Area" localSheetId="24">'I16'!$A$1:$D$16</definedName>
    <definedName name="_xlnm.Print_Area" localSheetId="25">'I17'!$A$1:$D$23</definedName>
    <definedName name="_xlnm.Print_Area" localSheetId="26">'I18'!$A$1:$E$20</definedName>
    <definedName name="_xlnm.Print_Area" localSheetId="27">'I19'!$A$1:$E$60</definedName>
    <definedName name="_xlnm.Print_Area" localSheetId="6">'I2'!$A$1:$I$22</definedName>
    <definedName name="_xlnm.Print_Area" localSheetId="28">'I20'!$A$1:$D$20</definedName>
    <definedName name="_xlnm.Print_Area" localSheetId="29">'I21'!$A$1:$D$14</definedName>
    <definedName name="_xlnm.Print_Area" localSheetId="30">'I22'!$A$1:$D$48</definedName>
    <definedName name="_xlnm.Print_Area" localSheetId="31">'I23'!$A$1:$F$20</definedName>
    <definedName name="_xlnm.Print_Area" localSheetId="7">'I3'!$A$1:$I$22</definedName>
    <definedName name="_xlnm.Print_Area" localSheetId="8">'I4'!$A$1:$I$26</definedName>
    <definedName name="_xlnm.Print_Area" localSheetId="9">'I5'!$A$1:$I$22</definedName>
    <definedName name="_xlnm.Print_Area" localSheetId="10">'I6'!$A$1:$I$20</definedName>
    <definedName name="_xlnm.Print_Area" localSheetId="11">'I7'!$A$1:$I$27</definedName>
    <definedName name="_xlnm.Print_Area" localSheetId="12">'I8'!$A$1:$I$15</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52511"/>
</workbook>
</file>

<file path=xl/calcChain.xml><?xml version="1.0" encoding="utf-8"?>
<calcChain xmlns="http://schemas.openxmlformats.org/spreadsheetml/2006/main">
  <c r="E60" i="22" l="1"/>
  <c r="I13" i="11"/>
  <c r="I25" i="10"/>
  <c r="A16" i="22"/>
  <c r="A17" i="22" s="1"/>
  <c r="A18" i="22" s="1"/>
  <c r="I34" i="13"/>
  <c r="D38" i="25"/>
  <c r="D29" i="25"/>
  <c r="D21" i="25"/>
  <c r="D20" i="25"/>
  <c r="D19" i="25"/>
  <c r="D18" i="25"/>
  <c r="D13" i="25"/>
  <c r="D47" i="25"/>
  <c r="D46" i="25"/>
  <c r="D45" i="25"/>
  <c r="D44" i="25"/>
  <c r="D43" i="25"/>
  <c r="D42" i="25"/>
  <c r="D41" i="25"/>
  <c r="D40" i="25"/>
  <c r="D39" i="25"/>
  <c r="D37" i="25"/>
  <c r="D36" i="25"/>
  <c r="D35" i="25"/>
  <c r="D34" i="25"/>
  <c r="D33" i="25"/>
  <c r="D32" i="25"/>
  <c r="D30" i="25"/>
  <c r="D28" i="25"/>
  <c r="D27" i="25"/>
  <c r="D26" i="25"/>
  <c r="D25" i="25"/>
  <c r="D24" i="25"/>
  <c r="D23" i="25"/>
  <c r="D22" i="25"/>
  <c r="D17" i="25"/>
  <c r="D16" i="25"/>
  <c r="D15" i="25"/>
  <c r="D11" i="25"/>
  <c r="D10" i="25"/>
  <c r="E21" i="22"/>
  <c r="E12" i="22"/>
  <c r="E10" i="22"/>
  <c r="H10" i="16"/>
  <c r="G32" i="28"/>
  <c r="D13" i="24" l="1"/>
  <c r="A11" i="9"/>
  <c r="A12" i="9" s="1"/>
  <c r="A13" i="9" s="1"/>
  <c r="A14" i="9" s="1"/>
  <c r="A15" i="9" s="1"/>
  <c r="A16" i="9" s="1"/>
  <c r="A17" i="9" s="1"/>
  <c r="A18" i="9" s="1"/>
  <c r="A19" i="9" s="1"/>
  <c r="A12" i="10"/>
  <c r="I22" i="10"/>
  <c r="I16" i="10"/>
  <c r="I10" i="10"/>
  <c r="A20" i="10"/>
  <c r="H10" i="34"/>
  <c r="H11" i="30"/>
  <c r="H10" i="30"/>
  <c r="A11" i="14"/>
  <c r="A12" i="14" s="1"/>
  <c r="A13" i="14" s="1"/>
  <c r="A14" i="14" s="1"/>
  <c r="A15" i="14" s="1"/>
  <c r="A16" i="14" s="1"/>
  <c r="A17" i="14" s="1"/>
  <c r="A21" i="13"/>
  <c r="A29" i="13"/>
  <c r="I12" i="11"/>
  <c r="I11" i="11"/>
  <c r="A11" i="11"/>
  <c r="A12" i="11" s="1"/>
  <c r="I10" i="11"/>
  <c r="A2" i="36" l="1"/>
  <c r="A4" i="36"/>
  <c r="A6" i="36"/>
  <c r="A5" i="36" l="1"/>
  <c r="A3" i="36"/>
  <c r="A46" i="36"/>
  <c r="C33" i="36"/>
  <c r="F20" i="26"/>
  <c r="C37" i="36" s="1"/>
  <c r="A11" i="26"/>
  <c r="A12" i="26" s="1"/>
  <c r="A13" i="26" s="1"/>
  <c r="A14" i="26" s="1"/>
  <c r="A15" i="26" s="1"/>
  <c r="A16" i="26" s="1"/>
  <c r="A17" i="26" s="1"/>
  <c r="A18" i="26" s="1"/>
  <c r="A19" i="26" s="1"/>
  <c r="A7" i="26"/>
  <c r="E20" i="26" s="1"/>
  <c r="D48" i="25"/>
  <c r="C36" i="36" s="1"/>
  <c r="A12" i="25"/>
  <c r="A7" i="25"/>
  <c r="C48" i="25" s="1"/>
  <c r="D20" i="23"/>
  <c r="A11" i="24"/>
  <c r="A12" i="24" s="1"/>
  <c r="A13" i="24" s="1"/>
  <c r="A7" i="24"/>
  <c r="C14" i="24" s="1"/>
  <c r="A11" i="23"/>
  <c r="A12" i="23"/>
  <c r="A13" i="23" s="1"/>
  <c r="A14" i="23" s="1"/>
  <c r="A15" i="23" s="1"/>
  <c r="A16" i="23" s="1"/>
  <c r="A17" i="23" s="1"/>
  <c r="A18" i="23" s="1"/>
  <c r="A19" i="23" s="1"/>
  <c r="A7" i="23"/>
  <c r="C20" i="23" s="1"/>
  <c r="A11" i="22"/>
  <c r="A12" i="22" s="1"/>
  <c r="A13" i="22" s="1"/>
  <c r="A7" i="22"/>
  <c r="D60" i="22" s="1"/>
  <c r="E20" i="21"/>
  <c r="C32" i="36" s="1"/>
  <c r="A11" i="21"/>
  <c r="A12" i="21" s="1"/>
  <c r="A13" i="21" s="1"/>
  <c r="A14" i="21" s="1"/>
  <c r="A15" i="21" s="1"/>
  <c r="A16" i="21" s="1"/>
  <c r="A17" i="21" s="1"/>
  <c r="A18" i="21" s="1"/>
  <c r="A19" i="21" s="1"/>
  <c r="A7" i="21"/>
  <c r="D20" i="21"/>
  <c r="A23" i="20"/>
  <c r="A11" i="20"/>
  <c r="A7" i="20"/>
  <c r="C21" i="20" s="1"/>
  <c r="A11" i="19"/>
  <c r="A12" i="19" s="1"/>
  <c r="A13" i="19" s="1"/>
  <c r="A14" i="19" s="1"/>
  <c r="A15" i="19" s="1"/>
  <c r="A7" i="19"/>
  <c r="C16" i="19" s="1"/>
  <c r="A11" i="18"/>
  <c r="A12" i="18" s="1"/>
  <c r="A13" i="18" s="1"/>
  <c r="A14" i="18" s="1"/>
  <c r="I20" i="9"/>
  <c r="C16" i="36" s="1"/>
  <c r="I24" i="7"/>
  <c r="C14" i="36" s="1"/>
  <c r="I20" i="8"/>
  <c r="C15" i="36" s="1"/>
  <c r="A36" i="13"/>
  <c r="A22" i="12"/>
  <c r="A15" i="11"/>
  <c r="A27" i="10"/>
  <c r="A22" i="8"/>
  <c r="A26"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15" i="18" s="1"/>
  <c r="A7" i="34"/>
  <c r="G14" i="34" s="1"/>
  <c r="A16" i="34"/>
  <c r="H14" i="34"/>
  <c r="C28" i="36" s="1"/>
  <c r="A11" i="34"/>
  <c r="A12" i="34" s="1"/>
  <c r="A13" i="34" s="1"/>
  <c r="A3" i="34"/>
  <c r="A2" i="34"/>
  <c r="A1" i="34"/>
  <c r="A17" i="30"/>
  <c r="A11" i="30"/>
  <c r="A12" i="30"/>
  <c r="A13" i="30" s="1"/>
  <c r="A14" i="30" s="1"/>
  <c r="A7" i="30"/>
  <c r="G15" i="30" s="1"/>
  <c r="A7" i="17"/>
  <c r="G11" i="17" s="1"/>
  <c r="A13" i="17"/>
  <c r="H11" i="17"/>
  <c r="C26" i="36" s="1"/>
  <c r="A26" i="16"/>
  <c r="A7" i="16"/>
  <c r="G24" i="16" s="1"/>
  <c r="A11" i="16"/>
  <c r="A14" i="15"/>
  <c r="A11" i="15"/>
  <c r="A7" i="15"/>
  <c r="G12" i="15" s="1"/>
  <c r="A7" i="28"/>
  <c r="F32" i="28" s="1"/>
  <c r="A11" i="29"/>
  <c r="A12" i="29"/>
  <c r="A13" i="29" s="1"/>
  <c r="A14" i="29" s="1"/>
  <c r="A7" i="29"/>
  <c r="G15" i="29" s="1"/>
  <c r="A7" i="14"/>
  <c r="H18" i="14"/>
  <c r="A11" i="13"/>
  <c r="A7" i="13"/>
  <c r="H34" i="13" s="1"/>
  <c r="A11" i="6"/>
  <c r="A12" i="6" s="1"/>
  <c r="A13" i="6" s="1"/>
  <c r="A14" i="6" s="1"/>
  <c r="A15" i="6" s="1"/>
  <c r="A16" i="6" s="1"/>
  <c r="A17" i="6" s="1"/>
  <c r="A18" i="6" s="1"/>
  <c r="A19" i="6" s="1"/>
  <c r="I20" i="12"/>
  <c r="C19" i="36" s="1"/>
  <c r="A11" i="12"/>
  <c r="A12" i="12"/>
  <c r="A13" i="12" s="1"/>
  <c r="A14" i="12" s="1"/>
  <c r="A15" i="12" s="1"/>
  <c r="A16" i="12" s="1"/>
  <c r="A17" i="12" s="1"/>
  <c r="A18" i="12" s="1"/>
  <c r="A19" i="12" s="1"/>
  <c r="A7" i="12"/>
  <c r="H20" i="12" s="1"/>
  <c r="A7" i="11"/>
  <c r="H13" i="11" s="1"/>
  <c r="A7" i="10"/>
  <c r="H25" i="10" s="1"/>
  <c r="A7" i="9"/>
  <c r="H20" i="9" s="1"/>
  <c r="A7" i="8"/>
  <c r="H20" i="8" s="1"/>
  <c r="A7" i="7"/>
  <c r="H24" i="7" s="1"/>
  <c r="A7" i="6"/>
  <c r="H20" i="6" s="1"/>
  <c r="A7" i="5"/>
  <c r="H20" i="5" s="1"/>
  <c r="A7" i="4"/>
  <c r="H20" i="4" s="1"/>
  <c r="C18" i="36"/>
  <c r="A11" i="8"/>
  <c r="A12" i="8"/>
  <c r="A13" i="8" s="1"/>
  <c r="A14" i="8" s="1"/>
  <c r="A15" i="8" s="1"/>
  <c r="A16" i="8" s="1"/>
  <c r="A17" i="8" s="1"/>
  <c r="A18" i="8" s="1"/>
  <c r="A19" i="8"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C20" i="36"/>
  <c r="C23" i="36"/>
  <c r="H24" i="16"/>
  <c r="C25" i="36" s="1"/>
  <c r="D14" i="24"/>
  <c r="C35" i="36" s="1"/>
  <c r="D21" i="20"/>
  <c r="C31" i="36" s="1"/>
  <c r="D15" i="18"/>
  <c r="C29" i="36" s="1"/>
  <c r="H15" i="30"/>
  <c r="C27" i="36" s="1"/>
  <c r="H12" i="15"/>
  <c r="C24" i="36" s="1"/>
  <c r="H15" i="29"/>
  <c r="C22" i="36" s="1"/>
  <c r="I18" i="14"/>
  <c r="C21" i="36" s="1"/>
  <c r="I20" i="5"/>
  <c r="C12" i="36" s="1"/>
  <c r="D16" i="19"/>
  <c r="C17" i="36"/>
  <c r="I20" i="6"/>
  <c r="C13" i="36" s="1"/>
  <c r="I20" i="4"/>
  <c r="C42" i="36" l="1"/>
  <c r="C30" i="36"/>
  <c r="C41" i="36" s="1"/>
  <c r="C11" i="36"/>
  <c r="C34" i="36"/>
  <c r="C40" i="36" l="1"/>
  <c r="C43" i="36" s="1"/>
</calcChain>
</file>

<file path=xl/sharedStrings.xml><?xml version="1.0" encoding="utf-8"?>
<sst xmlns="http://schemas.openxmlformats.org/spreadsheetml/2006/main" count="1229" uniqueCount="701">
  <si>
    <t>I15</t>
  </si>
  <si>
    <t>DENUMIRE CRITERIU</t>
  </si>
  <si>
    <t>CRITERIU</t>
  </si>
  <si>
    <t>STANDARD PENTRU PROFESOR UNIVERSITAR</t>
  </si>
  <si>
    <t>STANDARD PENTRU CONFERENTIAR UNIVERSITAR</t>
  </si>
  <si>
    <t>C1</t>
  </si>
  <si>
    <t>C2</t>
  </si>
  <si>
    <t>C3</t>
  </si>
  <si>
    <t>C4</t>
  </si>
  <si>
    <t>suma punctajului pentru indicatorii I12-I17</t>
  </si>
  <si>
    <t>suma punctajului pentru indicatorul I11</t>
  </si>
  <si>
    <t>suma punctajului pentru indicatorii I1 - I23</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</si>
  <si>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</si>
  <si>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</si>
  <si>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</si>
  <si>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</si>
  <si>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</si>
  <si>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</si>
  <si>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</si>
  <si>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</si>
  <si>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</si>
  <si>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</si>
  <si>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</si>
  <si>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</si>
  <si>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</si>
  <si>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15/n </t>
  </si>
  <si>
    <t xml:space="preserve">I3 </t>
  </si>
  <si>
    <t xml:space="preserve">Capitole de autor cuprinse în cărţi publicate la edituri cu prestigiu naţional* </t>
  </si>
  <si>
    <t xml:space="preserve">10/n </t>
  </si>
  <si>
    <t xml:space="preserve">pe capitol </t>
  </si>
  <si>
    <t xml:space="preserve">I4 </t>
  </si>
  <si>
    <t xml:space="preserve">Articole in extenso în reviste ştiinţifice de specialitate* </t>
  </si>
  <si>
    <t xml:space="preserve">10 x f/n </t>
  </si>
  <si>
    <t xml:space="preserve">pe articol </t>
  </si>
  <si>
    <t xml:space="preserve">I5 </t>
  </si>
  <si>
    <t xml:space="preserve">Articole in extenso în reviste ştiinţifice indexate ISI Arts &amp; Humanities Citation Index, Scopus-Copernicus, ERIH şi clasificate în categoria INT1 sau INT2 în acest index sau echivalente în domeniu* </t>
  </si>
  <si>
    <t xml:space="preserve">I6 </t>
  </si>
  <si>
    <t xml:space="preserve">Articole in extenso în reviste ştiinţifice indexate ERIH şi clasificate în categoria NAT </t>
  </si>
  <si>
    <t xml:space="preserve">5/n </t>
  </si>
  <si>
    <t xml:space="preserve">I7 </t>
  </si>
  <si>
    <t xml:space="preserve">Articole in extenso în reviste ştiinţifice recunoscute în domeniu* </t>
  </si>
  <si>
    <t xml:space="preserve">I8 </t>
  </si>
  <si>
    <t xml:space="preserve">Studii in extenso apărute în volume colective publicate la edituri de prestigiu internaţional* </t>
  </si>
  <si>
    <t xml:space="preserve">pe studiu </t>
  </si>
  <si>
    <t xml:space="preserve">I9 </t>
  </si>
  <si>
    <t xml:space="preserve">Studii in extenso apărute în volume colective publicate la edituri de prestigiu naţional* </t>
  </si>
  <si>
    <t xml:space="preserve">7/n </t>
  </si>
  <si>
    <t xml:space="preserve">I10 </t>
  </si>
  <si>
    <t xml:space="preserve">Studii in extenso apărute în volume colective publicate la edituri recunoscute în domeniu*, precum şi studiile aferente proiectelor* </t>
  </si>
  <si>
    <t xml:space="preserve">pe studiu de cercetare prin proiect/studiu aferent proiect </t>
  </si>
  <si>
    <t xml:space="preserve">I11 </t>
  </si>
  <si>
    <t xml:space="preserve">Publicaţii in extenso în lucrări ale conferinţelor ştiinţifice de arhitectură, urbanism, peisagistică, design şi restaurare, precum şi ale ştiinţelor conexe - pentru specializări transdisciplinare, la nivel internaţional/naţional/local </t>
  </si>
  <si>
    <t xml:space="preserve">pe publicaţie </t>
  </si>
  <si>
    <t xml:space="preserve">Coordonator publicaţie/coordonator de ediţie la publicaţii şi edituri internaţionale/naţional; keynote speaker, rewiev la conferinţe şi comunicări ştiinţifice internaţionale/naţionale </t>
  </si>
  <si>
    <t xml:space="preserve">pe publicaţie/ eveniment </t>
  </si>
  <si>
    <t xml:space="preserve">Susţinere comunicare publică în cadrul conferinţelor, colocviilor, seminarelor internaţionale/naţionale </t>
  </si>
  <si>
    <t xml:space="preserve">pe susţinere </t>
  </si>
  <si>
    <t xml:space="preserve">I12 </t>
  </si>
  <si>
    <t xml:space="preserve">Proiect de arhitectură, restaurare, cu un program de mare complexitate, de importanţă naţională sau regională, edificat/autorizat** </t>
  </si>
  <si>
    <t xml:space="preserve">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</si>
  <si>
    <t xml:space="preserve">pe tip de activitate </t>
  </si>
  <si>
    <t xml:space="preserve">I19 </t>
  </si>
  <si>
    <t xml:space="preserve">Expoziţii organizate la nivel internaţional/naţional sau local în calitate de autor, coautor, curator </t>
  </si>
  <si>
    <t xml:space="preserve">pe expoziţie </t>
  </si>
  <si>
    <t xml:space="preserve">I20 </t>
  </si>
  <si>
    <t xml:space="preserve">Organizator expoziţii la nivel internaţional/naţional </t>
  </si>
  <si>
    <t xml:space="preserve">I21 </t>
  </si>
  <si>
    <t xml:space="preserve">Membru în structuri de conducere ale unor asociaţii şi organizaţii profesionale, internaţionale/naţionale (OAR, UAR, RUR)/membru în comisii de specialitate internaţionale/naţionale (MDRAP, MEN, CNCS, ARACIS)/membru în jurii internaţionale, naţionale, locale de arhitectură, urbanism, peisagistică, design, expert internaţional/naţional, membru al academiilor </t>
  </si>
  <si>
    <t xml:space="preserve">pe comisie </t>
  </si>
  <si>
    <t xml:space="preserve">I22 </t>
  </si>
  <si>
    <t xml:space="preserve">Organizator sau coordonator, congrese internaţionale/naţionale, manifestări profesionale cu caracter extracurricular, concursuri de proiecte studenţeşti în străinătate şi/în ţară, workshopuri şi masterclass, în străinătate/în ţară </t>
  </si>
  <si>
    <t xml:space="preserve">I23 </t>
  </si>
  <si>
    <t xml:space="preserve">Îndrumare de doctorat sau în co-tutelă la nivel internaţional/naţional </t>
  </si>
  <si>
    <t xml:space="preserve">10/5 5/3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</si>
  <si>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</si>
  <si>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t>
  </si>
  <si>
    <t>*** Deoarece nu există încă recunoaşterea de către CNADTCU a publicaţiilor în domeniu şi a organizaţiilor profesionale specifice, se propune luarea în consideraţie a BDI, BDN şi a organizaţiilor profesionale de prestigiu recunoscute pentru Arhitectură şi Urbanism, precum şi pentru domenii conexe, la nivel internaţional şi/sau naţional.</t>
  </si>
  <si>
    <t>ARHITECTURA</t>
  </si>
  <si>
    <t>Titlul lucrării</t>
  </si>
  <si>
    <t>Ziua, luna</t>
  </si>
  <si>
    <t>Nr. crt.</t>
  </si>
  <si>
    <t>Titlul lucrarii</t>
  </si>
  <si>
    <t>Revista</t>
  </si>
  <si>
    <t>Vol (Nr)</t>
  </si>
  <si>
    <t xml:space="preserve">pe proiect </t>
  </si>
  <si>
    <t xml:space="preserve">I13 </t>
  </si>
  <si>
    <t xml:space="preserve">Proiect de arhitectură, restaurare, design, de specialitate, de mare complexitate, la nivel zonal sau local, edificat/autorizat** </t>
  </si>
  <si>
    <t xml:space="preserve">I14 </t>
  </si>
  <si>
    <t xml:space="preserve">Proiect de amenajarea teritoriului şi peisaj la nivel macro-teritorial: naţional, transfrontalier, interjudeţean/la nivel mezzo-teritorial: judeţean, periurban, metropolitan/strategii de dezvoltare, studii de fundamentare, planuri de management şi mobilitate) avizate** </t>
  </si>
  <si>
    <t xml:space="preserve">Proiect urbanistic şi peisagistic la nivelul planurilor generale/zonale ale localităţilor (inclusiv studii de fundamentare, de inserţie, de oportunitate) avizate**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</si>
  <si>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</si>
  <si>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</si>
  <si>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</si>
  <si>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Premii/nominalizări/selecţionări obţinute pentru concursuri naţionale de proiecte (organizate potrivit regulamentului UNESCO-UIA, girate de OAR/UAR/RUR, concursuri RUR - Registrul Urbaniştilor din România) </t>
  </si>
  <si>
    <t xml:space="preserve">pe premiu/ nominalizări/ selecţionări </t>
  </si>
  <si>
    <t xml:space="preserve">I17 </t>
  </si>
  <si>
    <t xml:space="preserve">Premii/nominalizări la Bienala, Anuală de Arhitectură Bucureşti ori premii/nominalizări la alte concursuri şi licitaţii publice câştigate la nivel naţional, regional şi/sau local de arhitectură, urbanism, peisagistică şi design***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</si>
  <si>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</si>
  <si>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</si>
  <si>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</si>
  <si>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</si>
  <si>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</si>
  <si>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</si>
  <si>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</si>
  <si>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</si>
  <si>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</si>
  <si>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</si>
  <si>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</si>
  <si>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</si>
  <si>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</si>
  <si>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</si>
  <si>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</si>
  <si>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</si>
  <si>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pe premiu/
nominalizare/
selectionare</t>
  </si>
  <si>
    <t>50/n
30/n
10/n</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</si>
  <si>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</si>
  <si>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</si>
  <si>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</si>
  <si>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</si>
  <si>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</si>
  <si>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</si>
  <si>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</si>
  <si>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</si>
  <si>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</si>
  <si>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</si>
  <si>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</si>
  <si>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</si>
  <si>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</si>
  <si>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</si>
  <si>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</si>
  <si>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</si>
  <si>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7/n 
5/n </t>
  </si>
  <si>
    <t xml:space="preserve">20/n
10/n </t>
  </si>
  <si>
    <t xml:space="preserve">15/n
10/n
5/n </t>
  </si>
  <si>
    <t xml:space="preserve">15/n
10/n </t>
  </si>
  <si>
    <t xml:space="preserve">5/n
3/n </t>
  </si>
  <si>
    <t xml:space="preserve">30/n
20/n </t>
  </si>
  <si>
    <t xml:space="preserve">30/n
15/n
10/n </t>
  </si>
  <si>
    <t xml:space="preserve">20/n
15/n </t>
  </si>
  <si>
    <t xml:space="preserve">20/n
15/n
10/n </t>
  </si>
  <si>
    <t xml:space="preserve">30/n
20/n
10/n </t>
  </si>
  <si>
    <t xml:space="preserve">10/n
5/n </t>
  </si>
  <si>
    <t xml:space="preserve">5
5
10
20 </t>
  </si>
  <si>
    <t xml:space="preserve">10/5/n
5/3/n
3/1/n </t>
  </si>
  <si>
    <t xml:space="preserve">15/10
10/5
10/5
20 </t>
  </si>
  <si>
    <t xml:space="preserve">10/n-5/n
5/n-3/n
3/n-1/n </t>
  </si>
  <si>
    <t>Premii / nominalizări / selecţionări obţinute la concursuri internaţionale de proiecte
organizate potrivit regulamentului UNESCO-UIA, ( Union Internationale des Architectes), Consiliul European al Urbanistilor ECTP, Federatia Internationala a Peisagistilor IFLA, AEEA, RIBA, Arhitect’s Council of Europe, The Royal Town Planning Institute RTPI, UNISCAPE, etc.) precum şi de alta instituţie de profil de nivel mondial sau european, in breasla arhitecţilor, urbaniştilor, planificatorilor urbani, peisagiştilor şi designerilor</t>
  </si>
  <si>
    <t>INFORMATII GENERALE</t>
  </si>
  <si>
    <t>Universitatea de Arhitectură și Urbanism "Ion Mincu" București</t>
  </si>
  <si>
    <t>PUNCTAJE MINIME NECESARE</t>
  </si>
  <si>
    <t>suma punctajului pentru indicatorii I1-I10; I18 –I23</t>
  </si>
  <si>
    <t>Proiect de arhitectură, restaurare, design, de specialitate, de mare complexitate, la nivel zonal sau local, edificat/autorizat**</t>
  </si>
  <si>
    <t>DENUMIREA CRITERIULUI</t>
  </si>
  <si>
    <t>suma punctajului pentru indicatorii I1-I10; I18 –I 23</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</si>
  <si>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</si>
  <si>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</si>
  <si>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</si>
  <si>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</si>
  <si>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</si>
  <si>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</si>
  <si>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</si>
  <si>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</si>
  <si>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</si>
  <si>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</si>
  <si>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</si>
  <si>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</si>
  <si>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</si>
  <si>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</si>
  <si>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</si>
  <si>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</si>
  <si>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</si>
  <si>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</si>
  <si>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</si>
  <si>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</si>
  <si>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</si>
  <si>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</si>
  <si>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</si>
  <si>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</si>
  <si>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</si>
  <si>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</si>
  <si>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</si>
  <si>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</si>
  <si>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</si>
  <si>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</si>
  <si>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</si>
  <si>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</si>
  <si>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</si>
  <si>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</si>
  <si>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</si>
  <si>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</si>
  <si>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</si>
  <si>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</si>
  <si>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</si>
  <si>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</si>
  <si>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</si>
  <si>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</si>
  <si>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</si>
  <si>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</si>
  <si>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</si>
  <si>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</si>
  <si>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</si>
  <si>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</si>
  <si>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</si>
  <si>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</si>
  <si>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</si>
  <si>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</si>
  <si>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</si>
  <si>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</si>
  <si>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</si>
  <si>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10 x f</t>
  </si>
  <si>
    <t xml:space="preserve"> (f = factorul de impact al revistei)</t>
  </si>
  <si>
    <t>7 | 5</t>
  </si>
  <si>
    <t>15 |10 | 5</t>
  </si>
  <si>
    <t>15 |10</t>
  </si>
  <si>
    <t>5 |3</t>
  </si>
  <si>
    <t>30 |20</t>
  </si>
  <si>
    <t>30 |15 | 10</t>
  </si>
  <si>
    <t>20 |15</t>
  </si>
  <si>
    <t>20 |15 | 10</t>
  </si>
  <si>
    <t>50 |30 | 10</t>
  </si>
  <si>
    <t>30 |20 | 10</t>
  </si>
  <si>
    <t>10 | 5</t>
  </si>
  <si>
    <t>5 | 5 | 10 | 20</t>
  </si>
  <si>
    <t>5 | 3</t>
  </si>
  <si>
    <t>3 | 1</t>
  </si>
  <si>
    <t>15 | 10</t>
  </si>
  <si>
    <t>DESCRIERE INDICATORI conform Anexei 14 a OM 4204/2013</t>
  </si>
  <si>
    <t>Titlul cărţii / Titlul capitolului</t>
  </si>
  <si>
    <t>Post concurs</t>
  </si>
  <si>
    <t xml:space="preserve">Tipul activităților </t>
  </si>
  <si>
    <t xml:space="preserve">Cărți de autor/capitole publicate la edituri cu prestigiu internațional* </t>
  </si>
  <si>
    <t xml:space="preserve">Cărți de autor publicate la edituri cu prestigiu național* </t>
  </si>
  <si>
    <t>Capitole de autor cuprinse în cărți publicate la edituri cu prestigiu național*</t>
  </si>
  <si>
    <t xml:space="preserve">Studii in extenso apărute în volume colective publicate la edituri de prestigiu internațional* </t>
  </si>
  <si>
    <t xml:space="preserve">Studii in extenso apărute în volume colective publicate la edituri de prestigiu național* </t>
  </si>
  <si>
    <t xml:space="preserve">Susținere comunicare publică în cadrul conferințelor, colocviilor, seminarelor internaționale/naționale </t>
  </si>
  <si>
    <t>Proiect de arhitectură, restaurare, cu un program de mare complexitate, de importanță națională sau regională, edificat/autorizat**</t>
  </si>
  <si>
    <t>Profesor asociat, visiting/cadru didactic asociat la o universitate din străinătate pentru o perioadă de cel puțin o săptămână/efectuarea unui stagiu postdoctoral cu durată de cel puțin un semestru sau obținerea unei diplome de master/absolvirea unui curs de specialitate la o universitate din străinătate/obținerea unei diplome de doctor la o universitate din străinătate recunoscută/acreditată</t>
  </si>
  <si>
    <t>Expoziții organizate la nivel internațional/național sau local în calitate de autor, coautor, curator</t>
  </si>
  <si>
    <t xml:space="preserve">Organizator expoziții la nivel internațional/național </t>
  </si>
  <si>
    <t>Îndrumare de doctorat sau în co-tutelă la nivel internațional/național</t>
  </si>
  <si>
    <t xml:space="preserve">Articole in extenso în reviste științifice de specialitate* </t>
  </si>
  <si>
    <t>Articole in extenso în reviste științifice indexate ISI Arts &amp; Humanities Citation Index, Scopus-Copernicus, ERIH și clasificate în categoria INT1 sau INT2 în acest index sau echivalente în domeniu*</t>
  </si>
  <si>
    <t>Articole in extenso în reviste științifice indexate ERIH și clasificate în categoria NAT</t>
  </si>
  <si>
    <t>Articole in extenso în reviste științifice recunoscute în domeniu*</t>
  </si>
  <si>
    <t>Studii in extenso apărute în volume colective publicate la edituri recunoscute în domeniu*, precum și studiile aferente proiectelor*</t>
  </si>
  <si>
    <t>Publicații in extenso în lucrări ale conferințelor științifice de arhitectură, urbanism, peisagistică, design și restaurare, precum și ale științelor conexe - pentru specializări transdisciplinare, la nivel internațional/național/local</t>
  </si>
  <si>
    <t>Coordonator publicație/coordonator de ediție la publicații și edituri internaționale/național; keynote speaker, rewiev la conferințe și comunicări științifice internaționale/naționale</t>
  </si>
  <si>
    <t>Proiect de amenajarea teritoriului și peisaj la nivel macro-teritorial: național, transfrontalier, interjudețean/la nivel mezzo-teritorial: județean, periurban, metropolitan/strategii de dezvoltare, studii de fundamentare, planuri de management și mobilitate) avizate**</t>
  </si>
  <si>
    <t>Proiect urbanistic și peisagistic la nivelul planurilor generale/zonale ale localităților (inclusiv studii de fundamentare, de inserție, de oportunitate) avizate**</t>
  </si>
  <si>
    <t>Studii de cercetare, granturi și proiecte de cercetare internaționale/ naționale/locale (MEN, CNCS, CEEX, MDRL), realizate prin centrele de cercetare ale universității/alte centre universitare și/academice)**</t>
  </si>
  <si>
    <t>Premii / nominalizări / selecționări obținute la concursuri internaționale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și de alta instituție de profil de nivel mondial sau european, in breasla arhitecților, urbaniștilor, planificatorilor urbani, peisagiștilor și designerilor</t>
  </si>
  <si>
    <t>Premii/nominalizări/selecționări obținute pentru concursuri naționale de proiecte (organizate potrivit regulamentului UNESCO-UIA, girate de OAR/UAR/RUR, concursuri RUR - Registrul Urbaniștilor din România)</t>
  </si>
  <si>
    <t>Premii/nominalizări la Bienala, Anuală de Arhitectură București ori premii/nominalizări la alte concursuri și licitații publice câștigate la nivel național, regional și/sau local de arhitectură, urbanism, peisagistică și design***</t>
  </si>
  <si>
    <t>Membru în structuri de conducere ale unor asociații și organizații profesionale, internaționale/naționale (OAR, UAR, RUR)/membru în comisii de specialitate internaționale/naționale (MDRAP, MEN, CNCS, ARACIS)/membru în jurii internaționale, naționale, locale de arhitectură, urbanism, peisagistică, design, expert internațional/național, membru al academiilor</t>
  </si>
  <si>
    <t>Organizator sau coordonator, congrese internaționale/naționale, manifestări profesionale cu caracter extracurricular, concursuri de proiecte studențești în străinătate și/în țară, workshopuri și masterclass, în străinătate/în țară</t>
  </si>
  <si>
    <t>aprobate prin Ordinul nr. 6560 din 20 decembrie 2012 potrivit art.219 alin. (1) lit. a din  Legea educației naționale nr.1/2011 și Ordinul ministrului educației naționale și al ministrului delegat pentru învățământ superior, cercetare științifică și dezvoltare tehnologică nr. 4204, publicat în Monitorul Oficial nr. 440/18.07.2013, pentru ocuparea posturilor de conferențiar/profesor universitar</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</si>
  <si>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</si>
  <si>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</si>
  <si>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 paginile I1...I23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I1...I23 se vor printa ca anexă a Fișei de verificare.</t>
  </si>
  <si>
    <t>Instrucțiuni de completare a Fișei de verificare a punctajului pentru îndeplinirea standardelor naționale</t>
  </si>
  <si>
    <t>Pagina "Descriere indicatori" este informativă. Aceasta conține informațiile preluate direct din Ordinele nr. 6560 și nr. 4204 prezentate sintetic. Pentru fiecare indicator informațiile se regăsesc în paginile I1...I23.</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</si>
  <si>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</si>
  <si>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</si>
  <si>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</si>
  <si>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</si>
  <si>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</si>
  <si>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Număr de    pagini</t>
  </si>
  <si>
    <t>BAZELE PROIECTARII</t>
  </si>
  <si>
    <t>ANA MARIA CRISAN</t>
  </si>
  <si>
    <t>CONFERENTIAR UNIVERSITAR</t>
  </si>
  <si>
    <t>iulie/ 2024</t>
  </si>
  <si>
    <t>2004-2024</t>
  </si>
  <si>
    <t>Ana Maria CRISAN</t>
  </si>
  <si>
    <t>IGLOO</t>
  </si>
  <si>
    <t>ISSN-1842-2918</t>
  </si>
  <si>
    <t>martie-aprilie 2021</t>
  </si>
  <si>
    <t>“A fost odată (ca niciodată)...”. Recurență tematică | Influențe și conexiuni în spatele desenelor</t>
  </si>
  <si>
    <t>Arhitectura</t>
  </si>
  <si>
    <t>ISSN-1220-3254</t>
  </si>
  <si>
    <t>Desen</t>
  </si>
  <si>
    <t xml:space="preserve">pp.30-32  </t>
  </si>
  <si>
    <t>J. R. R. Tolkien versus Italo Calvino: Ipostaze arhitecturale imaginare. Construcția iconică între dimensiunea istorică și cea fantastică</t>
  </si>
  <si>
    <t>No1 [643]2013 Traditie si Identitate</t>
  </si>
  <si>
    <t xml:space="preserve">98-113  </t>
  </si>
  <si>
    <t xml:space="preserve">Casa Oglinzilor . Imaginea (re)generată... </t>
  </si>
  <si>
    <t>No3[645]2013</t>
  </si>
  <si>
    <t xml:space="preserve">44-51  </t>
  </si>
  <si>
    <t>Ana Maria CRISAN, Alexandru Mircea CRISAN</t>
  </si>
  <si>
    <t>“Crisan Architecture &amp; Engineering.”</t>
  </si>
  <si>
    <t>SN-1220-3254</t>
  </si>
  <si>
    <t>No.3 (645)/2013</t>
  </si>
  <si>
    <t>54-79</t>
  </si>
  <si>
    <t xml:space="preserve">“El laberinto del Fauno. Arhitectura, între pierdere temporală și manipulare spațială”, </t>
  </si>
  <si>
    <t>No.06[642]/2012</t>
  </si>
  <si>
    <t>94-99</t>
  </si>
  <si>
    <t xml:space="preserve">“Am crescut deja. Corp și scara – viziune și perspectivă corporală”, </t>
  </si>
  <si>
    <t>No.05[641]/2012</t>
  </si>
  <si>
    <t>44-53</t>
  </si>
  <si>
    <t>“Alegorii-aberații-ficțiuni”</t>
  </si>
  <si>
    <t>No.01[637]/2012</t>
  </si>
  <si>
    <t>40-44</t>
  </si>
  <si>
    <t xml:space="preserve">“Crystal. Ce au în comun Moet, Veuve Cliquot si Cartier… Fondation Cartier?”, </t>
  </si>
  <si>
    <t>No.04/2011</t>
  </si>
  <si>
    <t>23-29</t>
  </si>
  <si>
    <t>“Contraste”</t>
  </si>
  <si>
    <t>ISSN-1224-886X</t>
  </si>
  <si>
    <t>No.08-09 [186-187]</t>
  </si>
  <si>
    <t>26-27</t>
  </si>
  <si>
    <t xml:space="preserve">“Ce ne amintim. Excursia de studii-anul I-Grecia”, </t>
  </si>
  <si>
    <t>No.9-10[163-164]/2006</t>
  </si>
  <si>
    <t>42-45</t>
  </si>
  <si>
    <t>“Identitatea țesutului construit"</t>
  </si>
  <si>
    <t>Arhitext</t>
  </si>
  <si>
    <t>No.9-10[151-152]/2005</t>
  </si>
  <si>
    <t>63-64</t>
  </si>
  <si>
    <t>“Identitatea vizuală și alchimia noii ere tehnologice”</t>
  </si>
  <si>
    <t>ISSN-1224-885X</t>
  </si>
  <si>
    <t>No.6[148]/2005</t>
  </si>
  <si>
    <t>34-36</t>
  </si>
  <si>
    <t>„Limite în lumea veche, în satul nostru”</t>
  </si>
  <si>
    <t xml:space="preserve">Visul unei școli de vară, nr.1-2/2022 (697-698) </t>
  </si>
  <si>
    <t xml:space="preserve">pg: 3 /pg. 126-129 </t>
  </si>
  <si>
    <t>„Lapis Aedificii-Laps Domum”</t>
  </si>
  <si>
    <t>catalogul Pavilionului României la Bienala de Arhitectură de la Veneția 2023 – „Now, Here, There. Romanian Pavilion”</t>
  </si>
  <si>
    <t>Ed.Coresi, ISBN 978-973-570-431-5, in cadrul publicatiilor Biennalei de  la Venetia 2023</t>
  </si>
  <si>
    <t xml:space="preserve">264-265  </t>
  </si>
  <si>
    <t>„Mechanical House ”</t>
  </si>
  <si>
    <t>Ed.Coresi, ISBN 978-973-570-431-5; in cadrul publicatiilor Biennalei de  la Venetia 2023</t>
  </si>
  <si>
    <t xml:space="preserve">242-243 </t>
  </si>
  <si>
    <t>„Delta Core”</t>
  </si>
  <si>
    <t xml:space="preserve">238-241 </t>
  </si>
  <si>
    <t>Ana Maria CRISAN, Alexandru CRISAN</t>
  </si>
  <si>
    <t>ISBN-978-606-638-173-4</t>
  </si>
  <si>
    <t>proiect "Viaggio in Italia.Explorand orasele invizibile - Italo-Calvino" - 0045 interventii si actiuni in spatiul public</t>
  </si>
  <si>
    <t>Anuala de Arhitectură București 2016-2017,  Ed. Univ.Ion Mincu</t>
  </si>
  <si>
    <t>2016-2017</t>
  </si>
  <si>
    <t>proiect "[FH2] Danubius-RI.Delta Core" - 0069 viziuni si cercetari prin arhitectura</t>
  </si>
  <si>
    <t>roiect "[UAR] Extindere biblioteca" - 0088 viziuni si cercetari prin arhitectura</t>
  </si>
  <si>
    <t>roiect "[AALTO] Extinderea muzeului Alvar Aalto, Finlanda" - 0090 viziuni si cercetari prin arhitectura</t>
  </si>
  <si>
    <t>proiect "[BAV] Pavilionul Romaniei la Bienala de Arhitectura de la Venetia" - 0091 viziuni si cercetari prin arhitectura</t>
  </si>
  <si>
    <t>proiect "[ALMD] Almendres Art Center, Portugalia" - 0092 viziuni si cercetari prin arhitectura</t>
  </si>
  <si>
    <t>workshopuri tematice Grecia-Turcia - "Lecţia de arhitectură 1"</t>
  </si>
  <si>
    <t>Igloo media, Anuala de Arhitectură București 2011,</t>
  </si>
  <si>
    <t>2011</t>
  </si>
  <si>
    <t>1</t>
  </si>
  <si>
    <t>Amenajare interioară restaurant Azzuro "Il Venetiano", Afi Palace, Cotroceni Mall</t>
  </si>
  <si>
    <t>Igloo media, Anuala de Arhitectură București 2010</t>
  </si>
  <si>
    <t>2010</t>
  </si>
  <si>
    <t>Obiect de design interior / panou multifuncţional</t>
  </si>
  <si>
    <t>Urban Passage, concurs arhitectură 2008</t>
  </si>
  <si>
    <t>Concurs de soluţii pentru restaurarea, extinderea şi remodelarea funcţională a Hanului Gabroveni, 2009</t>
  </si>
  <si>
    <t>S20, Imobil locuinţe colective, s1, Buc.</t>
  </si>
  <si>
    <t>C 29 Imobil locuinţe colective 4S+P+4/10E, Bucureşti</t>
  </si>
  <si>
    <t>Igloo media, Anuala de Arhitectură București 2009</t>
  </si>
  <si>
    <t>2009</t>
  </si>
  <si>
    <t>ZA'ABEEL TOWER “ThyssenKrupp elevator architecture award – Dubai 2008”</t>
  </si>
  <si>
    <t>Imobil locuinţe colective – Cameliei 29, Bucureşti</t>
  </si>
  <si>
    <t>Igloo media, Anuala de Arhitectură București 2008</t>
  </si>
  <si>
    <t>2008</t>
  </si>
  <si>
    <t>Parcurile Viitorului, concurs național, premiul 1 proiect Lunca Florilor, sector 2, București, 2007;</t>
  </si>
  <si>
    <t>Parcurile Viitorului, concurs național, premiul 1 proiect Expo-Parc, Pitești;</t>
  </si>
  <si>
    <t>UNArte, concurs național de arhitectură pentru extinderea și remodelarea funcțională a sediului Universității de Arte, București, 2008.</t>
  </si>
  <si>
    <t xml:space="preserve">"Concurs de arhitectură pentru extinderea și remodelarea funcțională a sediului Universității Naționale de Arte din București", </t>
  </si>
  <si>
    <t>UNArte</t>
  </si>
  <si>
    <t>ISBN-978-973-1922-12-6</t>
  </si>
  <si>
    <t>pg: 3 /pg. 72-75</t>
  </si>
  <si>
    <t>“Amenajarea Parcurilor viitorului”</t>
  </si>
  <si>
    <t>No.07[185]/2008</t>
  </si>
  <si>
    <t>pg: 4 /pg.28-32</t>
  </si>
  <si>
    <t>“Proiect diploma arhitectură”</t>
  </si>
  <si>
    <t>No.9 [140]/2004</t>
  </si>
  <si>
    <t>pg: 1 /pg. 20</t>
  </si>
  <si>
    <t xml:space="preserve">“International Architectural Design Competition 2005, Shinkenchiku”, </t>
  </si>
  <si>
    <t>No.12 [166]</t>
  </si>
  <si>
    <t>pg: 2 /pg.38-40</t>
  </si>
  <si>
    <t xml:space="preserve">“Shinkenchiku Residential Design Competition 2003, Architecture Virus”, </t>
  </si>
  <si>
    <t>pg: 2 /pg. 14-15</t>
  </si>
  <si>
    <t xml:space="preserve">“Pavilion expozițional / Acsa Wood Competition”, </t>
  </si>
  <si>
    <t>No.8[127]/2003</t>
  </si>
  <si>
    <t>pg: 2 /pg. 13-15</t>
  </si>
  <si>
    <t>Discourse On The Mimetic Forms In Architecture: Appearance Determination By Morpho-Logic</t>
  </si>
  <si>
    <t>ON FORM AND PATTERN, Humboldt Symposium, ed. Catalin Vasilescu, Maria-Luisa Flonta, Ioana Craciun, ISBN 978-973-27-2531-3, Bucuresti, Ed. Academiei Romane</t>
  </si>
  <si>
    <t>ISBN 978-973-27-2531-3</t>
  </si>
  <si>
    <t>394-404</t>
  </si>
  <si>
    <t>Tradition and Innovation Face to Face. An Applied Study On Micro-Vernacular Architecture Vocabulary In Dobrogea</t>
  </si>
  <si>
    <t>Abstracts, Icar 2015 (International Conference on Architectural Research), (Re)writing history, Ed.UIM, Bucuresti, 2015.</t>
  </si>
  <si>
    <t xml:space="preserve"> ISBN-978-606-638-112-3</t>
  </si>
  <si>
    <t>216-217</t>
  </si>
  <si>
    <t>Origins. Roots Of The Modern Architecture Vocabulary In The Italian Peninsula, Abstracts,</t>
  </si>
  <si>
    <t>“Dream Architecture and Inception"</t>
  </si>
  <si>
    <t>Abstracts, Icar 2012, (International Conference on Architectural Research), (Re)writing history, Ed.UIM, Bucuresti.</t>
  </si>
  <si>
    <t>ISBN-978-606-638-022-5</t>
  </si>
  <si>
    <t>218-219</t>
  </si>
  <si>
    <t>Arca – Travelling Architectures, Nomad Turkey: Building Heritage Maps on Influences and Connexions</t>
  </si>
  <si>
    <t>324-325</t>
  </si>
  <si>
    <t>“Reevaluarea modelelor ancestrale. Suprafață-interfață. Discurs asupra conexiunilor vizuale.”</t>
  </si>
  <si>
    <t>Argument, No.03/2011, studii și cercetări științifice de arhitectură și urbanism, ISSN-2067-4252, Ed.UIM, Bucuresti.</t>
  </si>
  <si>
    <t>ISSN-2067-4252</t>
  </si>
  <si>
    <t>261-276</t>
  </si>
  <si>
    <t>“Expresii Mimetice ale Arhitecturii Săpate în Piatră. Influențe și Conexiuni. Basarabi/ Dobrogea versus Exemple Rupestre ale Arealului Kapadokiei.”</t>
  </si>
  <si>
    <t>Analele Arhitecturii, Nr.2/2011, Colecție de Comunicări Științifice. Catedra de
10
autor
Științe Tehnice. Editura Universitară „Ion Mincu” București.</t>
  </si>
  <si>
    <t>ISSN 1842-7723</t>
  </si>
  <si>
    <t>15-27</t>
  </si>
  <si>
    <t>Ares International Work Program-Architecture and Renewable Energy Sources, “Bioclimatic and Sustainable Architecture“</t>
  </si>
  <si>
    <t>22nd International UIA Congress of Architecture, Istanbul, Turcia, 2005. catalog digita</t>
  </si>
  <si>
    <t>catalog digital</t>
  </si>
  <si>
    <t>Ana Maria CRISAN [Key-note speaker]</t>
  </si>
  <si>
    <t>"In the (in)Visible Language of Architecture"</t>
  </si>
  <si>
    <t xml:space="preserve"> University session, Title: Art &amp; the in_VISIBLE LANGUAGE of Architecture, La Biennale di Venezia
60th International Art Exhibition
Foreigners Everywhere
Arsenale, Veneția 2024</t>
  </si>
  <si>
    <t>28  aprilie</t>
  </si>
  <si>
    <t>mai</t>
  </si>
  <si>
    <t>DANUBIUS overview, Iintroduction to 2nd pillar</t>
  </si>
  <si>
    <t xml:space="preserve"> Simpozionul Stiintific al Institutului National de Cercetare dezvoltare pentru Stiinte Biologice, Tulcea.</t>
  </si>
  <si>
    <t>22-24 Septembrie</t>
  </si>
  <si>
    <t>Building On Tradition. Innovation By Contemporary Design: Continuities And Discontinuities</t>
  </si>
  <si>
    <t>3rd Meeting of International Initiative Committee, treating the subject of Danube International Center for Advanced Studies on River-Delta-Sea System, Constanta,</t>
  </si>
  <si>
    <t>septembrie</t>
  </si>
  <si>
    <t>Ana Maria CRISAN [coordonator, Key-note speaker]</t>
  </si>
  <si>
    <t>Origins of modern language. in The Modernity in-between Vision and Inquiry. THEMATIC SEMINAR</t>
  </si>
  <si>
    <t>THEMATIC SEMINAR organized within the 14th International Architecture Exhibition of la Biennale di Venezia. September 26, 2014, Sale d'Armi Nord, Arsenale, Venice</t>
  </si>
  <si>
    <t>September 26,</t>
  </si>
  <si>
    <t xml:space="preserve">16 mai </t>
  </si>
  <si>
    <t>seminar international, Pavilionul României, Bienala de Arhitectură de la Veneția 2023 – „Now, Here, There. Romanian Pavilion”</t>
  </si>
  <si>
    <t>d(IN) PIATRA (LOC: Piatraonline showroom, Bucuresti)</t>
  </si>
  <si>
    <t xml:space="preserve"> -Seminar pe urmele arhitecturii sapate d_IN PIATRA, 50 participanti, CULTURE RESERVE ong &amp; UAUIM &amp; PIATRAONLINE</t>
  </si>
  <si>
    <t>19.11.2022</t>
  </si>
  <si>
    <t>2 stâlpi  (loc: Complexul National Muzeal ASTRA )</t>
  </si>
  <si>
    <t xml:space="preserve">Școala de vara SIBIU, ediția a 3 a ELEMENTE Cei 2 stâlpi ai arhitecturii vernaculare, desfășurat în parteneriat: CULTURE RESERVE ONG &amp; UAUIM &amp; Muzeul Național Brukenthal &amp; Complexul National Muzeal ASTRA </t>
  </si>
  <si>
    <t>CORPUS CONFECTUS</t>
  </si>
  <si>
    <t>o aplicație practica a Școlii de Vară ELEMENTE desfășurată în 2022, [moderator], desfășurat cu susținerea Galeria GALATECA, București, selectat in Noaptea Alba a Galeriilor</t>
  </si>
  <si>
    <t>elemente d_INTR O ALTA LUME. O incursiune fantastica in limbajul deschiderilor (loc: sala de conferinte, corp central ASTRA, Complexul National Muzeal ASTRA )</t>
  </si>
  <si>
    <t xml:space="preserve">Scoala de vara, editia a 2 a ELEMENTE, Sibiu,  desfasurat in parteneriat: CULTURE RESERVE ong &amp; UAUIM &amp; Muzeul National Brukenthal &amp; Complexul National Muzeal ASTRA &amp; ANUALA de ARHITECTURA (OAR Bucuresti) &amp; UAR (Filiala SIBIU). </t>
  </si>
  <si>
    <t>- Scoala de vara Limite in lumea veche, editia 1 ELEMENTE, Sibiu,  desfasurat in parteneriat: CULTURE RESERVE ong &amp; UAUIM &amp; Muzeul National Brukenthal &amp; Complexul National Muzeal ASTRA &amp; ANUALA de ARHITECTURA (OAR Bucuresti) &amp; UAR (Filiala SIBIU)</t>
  </si>
  <si>
    <t xml:space="preserve"> Intotdeauna CU ... LIMITE</t>
  </si>
  <si>
    <t>13.07.2021</t>
  </si>
  <si>
    <t xml:space="preserve">Ana Maria CRISAN </t>
  </si>
  <si>
    <t>Corpul transparent al arhitecturii, Sesiunea De Comunicări Ştiinţifice ATELIERELE DE LA SIBIU, Ediția 2015 - Sticla, paradigmă inovativă în arhitectură, Sibiu, 6-7 iunie 2015</t>
  </si>
  <si>
    <t>ATELIERELE DE LA SIBIU</t>
  </si>
  <si>
    <t>6-7 iunie</t>
  </si>
  <si>
    <t>Cercetarea Prin Proiect. CCM - Intre Traditie si Inovare</t>
  </si>
  <si>
    <t>Anuala de Arhitectură ediția 12, București 2014</t>
  </si>
  <si>
    <t>21 iunie</t>
  </si>
  <si>
    <t>prezentare Proiect de drum VOR – Voyage d’Orient Resumee</t>
  </si>
  <si>
    <t xml:space="preserve"> LOCUIREA (IM)POSIBILA ... la bloc, intre blocuri, cu blocuri</t>
  </si>
  <si>
    <t xml:space="preserve">SEMINAR– LOCUIREA (IM)POSIBILA ... Zilele Arhitecturii 2015 –Cluj-Napoca, BATRA,  UAUIM &amp; UTCN, Sambata 16 MAI 2015 ora 13.00 , Cinema Arta, strada Ion I. C. Bratianu, Cluj-Napoca. </t>
  </si>
  <si>
    <t>The Illusion of Appearance. Discourse on Mimetic Forms in Architecture</t>
  </si>
  <si>
    <t>Conferinta cu participare internationala, On Form and Pattern, Humboldt Kolleg, An Interdiciplinary Workshop devoted to Morphogenesis,  Academia Romana &amp; Caro Hotel, Parteneri institutionali: Humboldt Kolleg, Academia Romana, Bucharest, Romania,</t>
  </si>
  <si>
    <t>May 29 th – May 31 st</t>
  </si>
  <si>
    <t>A vedea, a observa, a imagina…Povestea formării de arhitect- VOR</t>
  </si>
  <si>
    <t>Sesiunea De Comunicări Ştiinţifice Cu Participare Internaţională –Cercetarea prin Proiect- 15-16 mai 2014, UAUIM,</t>
  </si>
  <si>
    <t>15-16 mai</t>
  </si>
  <si>
    <t>CCM - Intre Traditie si Inovare</t>
  </si>
  <si>
    <t xml:space="preserve">Sesiunea De Comunicări Ştiinţifice Cu Participare Internaţională –Cercetarea prin Proiect, comunicare CCM - Intre Traditie si Inovare, UAUIM,
Bucuresti. </t>
  </si>
  <si>
    <t>“Global/ Local/ Mutaţii”</t>
  </si>
  <si>
    <t>Anuala de Arhitectură ediția 11, București 2013; Bucuresti, 21 iunie 2013;</t>
  </si>
  <si>
    <t>Ana Maria Crisan, Delia Alexandra Prisecaru</t>
  </si>
  <si>
    <t>ARCHİTECURE ESTHETİCS İNBETWEEN BORROW AND MEMORY IMPRİNT. Applied Study on Le Corbusier’s Juourney to the East Trails</t>
  </si>
  <si>
    <t>2nd World Conference on Design, Arts and Education 09-11 May 2013, University of Architecture and Urbanism "Ion Mincu", Faculty of Architectural Bucharest, Romania,</t>
  </si>
  <si>
    <t>9-11 mai</t>
  </si>
  <si>
    <t>Architecture Trails in the Context of Visual Culture. Applied Study on Asia Minor and Anatolia Region</t>
  </si>
  <si>
    <t>A vedea, a observa, a imagina…Povestea formării de arhitect – Studiu aplicat asupra drumului Voyage d’Orient a lui Le Corbusier</t>
  </si>
  <si>
    <t xml:space="preserve">SIBIU Conference on Architecture and Education (May 2013) </t>
  </si>
  <si>
    <t>“Dream Architecture and Inception”</t>
  </si>
  <si>
    <t>Icar 2012, (Re)writing history, International Conference on Architectural Research, “Dream Architecture and Inception”, conferință internațională UAUIM București, 2012.</t>
  </si>
  <si>
    <t>Arca – Travelling Architectures, Nomad Turkey”,</t>
  </si>
  <si>
    <t>Patrimoniul arhitectural între conservare, inovație și sustenabilitate, “Expresii mimetice ale arhitecturii în piatră. Influențe și conexiuni. Basarabi și contextul arhitecturii rupestre în Kapadokia</t>
  </si>
  <si>
    <t>Patrimoniul arhitectural între conservare, inovație și sustenabilitate, “Expresii mimetice ale arhitecturii în piatră. Influențe și conexiuni. Basarabi și contextul arhitecturii rupestre în Kapadokia”, sesiune națională de comunicări științifice UAUIM, Sibiu.</t>
  </si>
  <si>
    <t>“Reevaluarea modelelor ancestrale. Suprafață-interfață”</t>
  </si>
  <si>
    <t>Upgrade - dezvoltare prin continuitate, sesiune de comunicări științifice cu participare internațională UAUIM, București.</t>
  </si>
  <si>
    <t>in PIATRA. Now, (Here, There)</t>
  </si>
  <si>
    <t>Circul GLOBUS - Bucuresti – Releveu arhitectural sala de spectacol, faza SF (2015) [coordonator proiect complex]</t>
  </si>
  <si>
    <t>Circul GLOBUS</t>
  </si>
  <si>
    <t>autorizat</t>
  </si>
  <si>
    <t>autor, [coordonator proiect complex]</t>
  </si>
  <si>
    <t xml:space="preserve">CCM-Centrul de cercetare Murighiol, faza 1 (modul 1), laboratoare cercetare științe biologice, Murighiol, Tulcea, faze SF, DTAC, PTh.-CS </t>
  </si>
  <si>
    <t>INSCDB</t>
  </si>
  <si>
    <t xml:space="preserve"> [edificat, autorizat]</t>
  </si>
  <si>
    <t>sef proiect, proiectant faze SF, DTAC, PTh.-CS</t>
  </si>
  <si>
    <t>2012-2015</t>
  </si>
  <si>
    <t>THE BACH FILES, design/ scenografie pentru THE BACH FILES un spectacol in cadrul Festivalului George Enescu Editia XXII (2015), storyboard, drawings, graphics BD comics, Bucuresti, 2015.</t>
  </si>
  <si>
    <t>BULANDRA</t>
  </si>
  <si>
    <t>executat</t>
  </si>
  <si>
    <t>co-autor grafica, animatie</t>
  </si>
  <si>
    <t>Il Venetiano 3, amenajare interioară restaurant, PLOIESTI MALL, ploiesti, faze P.T., D.E. (2016) [edificat] [sef proiect faza arhitectura]</t>
  </si>
  <si>
    <t>AZZURRO/ MEGA MALL</t>
  </si>
  <si>
    <t>[sef proiect faza arhitectura]</t>
  </si>
  <si>
    <t>Il Venetiano 2, amenajare interioară restaurant, MEGA MALL, București, faze P.T., D.E. (2014) [edificat] [sef proiect faza arhitectura]</t>
  </si>
  <si>
    <t>Il Venetiano, amenajare interioară restaurant, AFI PALACE COTROCENI București, faze P.T., D.E. (2009-2010) [edificat] [sef proiect faza arhitectura]</t>
  </si>
  <si>
    <t>AZZURRO/ AFI PALACE COTROCENI</t>
  </si>
  <si>
    <t>2009-2010</t>
  </si>
  <si>
    <t>C29 Residential, imobil locuinte colective, 4S+P+4/10E, sector 1, București, faze P.A.C., P.T. (2009) [autorizat] [sef proiect faza arhitectura]</t>
  </si>
  <si>
    <t>Imobiliara, ed. UNIVERS ENCICLOPEDIC</t>
  </si>
  <si>
    <t>Imobil locuinţe colective Predeal Ski Apartments, str. Vasile Alecsandri, Nr. 6, Predeal, proiectare faze P.A.C., P.T., D.E. (2006-2008) [autorizat] [edificat]</t>
  </si>
  <si>
    <t>2006-2008</t>
  </si>
  <si>
    <t>Restaurare şi intervenţie imobil în bd. Carol, proiect restaurare structurală, faza D.E. (2007) [colaborator proiectare structurala]</t>
  </si>
  <si>
    <t>MCDESIGN</t>
  </si>
  <si>
    <t>[colaborator proiectare structurala]</t>
  </si>
  <si>
    <t>Biserica Comişani, judeţul Dâmboviţa, proiect restaurare structurală, fazele: P.T.+D.E. (2006) [colaborator proiectare structurala]</t>
  </si>
  <si>
    <t>Turn Mănăstirea Schitul Topolniţa - judeţul Mehedinţi, proiect consolidare turlă acces incintă, faze P.T., D.E. (2005) [colaborator proiectare structurala]</t>
  </si>
  <si>
    <t>Biserica Buna Vestire, Copăceni, judeţul Vâlcea, proiect reabilitare structurală, faze P.T., D.E. (2005) [colaborator proiectare structurala]</t>
  </si>
  <si>
    <t>Casa Fronius, Sighişoara, str. Şcolii, nr. 13, proiect reabilitare structurală, faze P.T., D.E. (2005) [colaborator proiectare structurala]</t>
  </si>
  <si>
    <t>Biserica Mănăstirii Berislăveşti, proiect restaurare structurală, faze P.T., D.E. (2004) [colaborator proiectare structurala]</t>
  </si>
  <si>
    <t>Casa Mănăstirea Voroneț, restaurare şi intervenţie chilii Mănăstirea Voroneţ, proiect rezistenţă, faze P.T., D.E. (2004) [colaborator proiectare structurala]</t>
  </si>
  <si>
    <t>Proiect reabilitare funcţională Şcoala Latină, comuna Cincu, jud. Braşov, contract CCPEC intervenţie structurală, faza P.T. (2003); [colaborator proiectare structurala]</t>
  </si>
  <si>
    <t>“Strategia de dezvoltare a turismului în judetul Alba Iulia” în cadrul cercetării (tr: “PATJ Alba, REGIONAL DEVELOPMENT STRATEGY, ACTION PLAN” – subproiectant de specialitate I.H.S. Romania s.r.l.), 2006-2007. [co-autor sectiune turism, colaborator I.H.S.]</t>
  </si>
  <si>
    <t>I.H.S.</t>
  </si>
  <si>
    <t>PUBLICAT</t>
  </si>
  <si>
    <t>[co-autor sectiune, colaborator I.H.S.]</t>
  </si>
  <si>
    <t>2006-2007</t>
  </si>
  <si>
    <t>Parcurile Viitorului, Expo-Parc Pitești, concurs național, premiul 1, faze: concept, P.A.C. (2007) [proiect peisajistic, realizat] [co-autor]</t>
  </si>
  <si>
    <t>PETROM, Primaria PITESTI</t>
  </si>
  <si>
    <t>concept</t>
  </si>
  <si>
    <t>co-autor concept</t>
  </si>
  <si>
    <t>Parcurile Viitorului, Parcul Lunca Florilor, concurs național, premiul 1, faze: concept, P.A.C. (2007) [proiect peisajistic, realizat] [co-autor]</t>
  </si>
  <si>
    <t>Amplasare lucrare de artă monumentală I.L.Caragiale, Bucureşti, faza P.A.C. (2006) [proiect de insertie, studiu oportunitate, realizat] [co-autor]</t>
  </si>
  <si>
    <t>MBSTUDIO</t>
  </si>
  <si>
    <t>[proiect de insertie, studiu oportunitate, realizat]</t>
  </si>
  <si>
    <t>coautor</t>
  </si>
  <si>
    <t>Amplasare lucrare de artă monumentală I.L. Caragiale-Caruta cu paiate, Universitate, faze: PUD, studiu vizibilitate (2004) [proiect de insertie, studiu oportunitate, realizat] [co-autor]</t>
  </si>
  <si>
    <t>Amplasare lucrare de artă monumentală Lascăr Catargiu, Minerva, faze: PUD, studiu vizibilitate (2004)</t>
  </si>
  <si>
    <t>OAR TIMBRUL DE ARHITECTURA</t>
  </si>
  <si>
    <t>finantat</t>
  </si>
  <si>
    <t>coautor, coordonator</t>
  </si>
  <si>
    <t>INSCDB, Ministerul Educaţiei Naţionale</t>
  </si>
  <si>
    <t xml:space="preserve"> [studiu de cercetare, la nivel national]</t>
  </si>
  <si>
    <t>CCM – Centrul de Cercetare Murighiol, Building On Tradition. Innovation By Contemporary Design, proiect de cercetare aplicata , design și implementare a tehnologiilor avansate pentru o arhitectură sustenabilă: sustainable design
(utilizarea materialelor tradiționale reinterpretate și utilizarea surselor de energie alternativă) și cost efficient building în proiectare și implementare - prezentat in contextul Anualei de Arhitectura 2014, Conferinta MEN – Expozitia Realizarilor de Varf ale Cercetarii Romanesti - Versailles, 09 Iulie 2014, Sesiunea De Comunicări Ştiinţifice Cu Participare Internaţională –Cercetarea prin Proiect, comunicare CCM - Intre Traditie si Inovare, UAUIM, Bucuresti. 15-16 mai 2014, Building On Tradition. Innovation By Contemporary Design: Continuities And Discontinuities, 3rd Meeting of International Initiative Committee, treating the subject of Danube International Center for Advanced Studies on River-Delta-Sea System, Constanta, septembrie 2014. [studiu/ proiect de cercetare aplicata, la nivel national] [centru: INSCDB] [co-auto</t>
  </si>
  <si>
    <t>CICSDD – Centrul international de cercetări științifice Delta-Dunării, studiu de soluții in vederea definirii conceptului arhitectural (2013-2014), parteneri institutionali: INSCDB, Ministerul Educaţiei Naţionale; 2014 [studiu de cercetare, la nivel national] [centru: INSCDB] [co-autor, coordonator]</t>
  </si>
  <si>
    <t>Concurs internațional 9th Annual Int’l Design Awards, (IDA)2015-London, participare cu proiect H, United Kingdom, proiect premiat, mentiune [co-autor]</t>
  </si>
  <si>
    <t>[Fairy 01] GRAVITY, OUTSIDE/BAB/ BALKAN ARCHITECTURAL BIENNALE 2015, SERBIA, 2015. [selection, Romania representant] {co-autor]</t>
  </si>
  <si>
    <t>Contemporary ART CENTER – Fortress of Cresmina, International Contest: HONORABLE MENTION, location: Fortress of Cresmina, Cascais, Portugal, 2015. [co-autor]</t>
  </si>
  <si>
    <t>MEN-Versailles – reprezentare Romania alaturi de EfdeN/ Solardecathlon, 3 postere, iulie 2014. [nominalizare, selectie] [co-autor].</t>
  </si>
  <si>
    <t>ACSA, Wood Products Council 2002-2003, Carl E. Darrow, Student Design Competition, concurs internațional, selecție, USA in cadrul UIA, Ares International Work Program-Architecture and Renewable Energy Sources, “Bioclimatic and Sustainable Architecture“-22nd International UIA Congress of Architecture, expoziție internațională, proiect, Istanbul, Turcia. [selection, Romania representant] {co-autor]</t>
  </si>
  <si>
    <t>2002-2003</t>
  </si>
  <si>
    <t>Concurs national, Pavilionul Romaniei la Bienala de la Venezia 2016, mentiune ex-aequo pentru Playground &amp; The Headquarters [mentiune] [co-autor]</t>
  </si>
  <si>
    <t>EXTINDEREA CENTRULUI DE CULTURĂ ARHITECTURALĂ AL UAR CORP BIBLIOTECĂ – ARHIVE, International Contest: HONORABLE MENTION II, location: Bucharest, Romania, 2015. [mentiune] [co-autor]</t>
  </si>
  <si>
    <t>UNArte, concurs național de arhitectură pentru extinderea și remodelarea funcțională a sediului Universității de Arte, București, 2008. finalist faza 1+2, proiect premiat [mentiune] [co-autor]</t>
  </si>
  <si>
    <t>Parcurile Viitorului, concurs național, premiul 1 proiect Expo-Parc, Pitești; [premiu] [co-autor]</t>
  </si>
  <si>
    <t xml:space="preserve">Parcurile Viitorului, concurs național, premiul 1 proiect Lunca Florilor, sector 2, București, 2007.; [premiu] [co-autor]
</t>
  </si>
  <si>
    <t>Monumentul Holocaustului, concurs naţional organizat de Ministerul Culturii şi Cultelor, Bucureşti finalist faza 1+2, proiect premiat; [premiu] [co-autor/3]</t>
  </si>
  <si>
    <t>-  LAPIS AEDIFICII  -  LAPIS DOMUS, fișier Buzãu; 31 mai-09 iunie; Sediul OAR Filiala București,sala de piatră, strada Sfântul Constantin 32, București.</t>
  </si>
  <si>
    <t>co-curator</t>
  </si>
  <si>
    <t>co-curator, coautor</t>
  </si>
  <si>
    <t>MIRESELE SOARELUI,Hanul Gabroveni, ARCUB, Bucuresti, 20-25 (30 cu prelungire) iunie 2023,  [co-curator]</t>
  </si>
  <si>
    <t>expoziția  până IN PANZELE ALBE,
Galeria Galateca, București, 29 septembrie-05 octombrie 2022, PARTE DIN NEO ART CONNECT EDIȚIE PILOT, PLATFORMĂ NAȚIONALĂ ȘI FESTIVAL DE ARTĂ ȘI ȘTIINȚĂ, in Noaptea Alba a Galeriilor, o expozitie de arta textila si ergonomie, București;  [curator]</t>
  </si>
  <si>
    <t>“Faces of…”, expoziție colectivă de fotografie si signalectica, Școala 64, sector 2, București; 2012. [co-curator]</t>
  </si>
  <si>
    <t>Anuala de Arhitectură  Ediţia 2016, secţiunea arhitectură și spațiu public – intervenții și acțiuni în spațiul public
[WK]1628042016.Viaggio in Italia.Explorand orasele invizibile-Italo Calvino
arh. Ana - Maria CRIŞAN</t>
  </si>
  <si>
    <t>Anuala de Arhitectură  Ediţia 2016, secţiunea viziuni și cercetări prin arhitectură
Nominalizare
[FH2] DANUBIUS-RI.DELTA CORE. Centrul Internațional de Studii Avansate pentru Sisteme Fluvii-Mări
arh. Alexandru CRIŞAN, arh. Ana - Maria CRIŞAN</t>
  </si>
  <si>
    <t>Anuala de Arhitectură   Ediţia 2016, secţiunea viziuni și cercetări prin arhitectură
[UAR] EXTINDERE BIBLIOTECA
arh. Alexandru CRIŞAN, arh. Ana - Maria CRIŞAN</t>
  </si>
  <si>
    <t>Anuala de Arhitectură  Ediţia 2016, secţiunea viziuni și cercetări prin arhitectură
[AALTO] Extinderea muzeului Alvar Aalto
arh. Alexandru CRIŞAN, arh. Ana - Maria CRIŞAN</t>
  </si>
  <si>
    <t>Anuala de Arhitectură   Ediţia 2016, secţiunea viziuni și cercetări prin arhitectură
[BAV] Pavilionul Romaniei la Bienala de Arhitectură de la Veneția
arh. Ana - Maria CRIŞAN, arh. Alexandru CRIŞAN</t>
  </si>
  <si>
    <t>Anuala de Arhitectură  Ediţia 2016, secţiunea viziuni și cercetări prin arhitectură
[ALMD] Almendres Art Center
arh. Alexandru CRIŞAN, arh. Ana - Maria CRIŞAN</t>
  </si>
  <si>
    <t>Anuala de Arhitectură  Ediţia 2016, secţiunea arhitectura spațiului interior
the BACH FILES - BD
arh. Ana - Maria CRIŞAN, arh. Octavian NECULAI</t>
  </si>
  <si>
    <t>Anuala de Arhitectură   Ediţia 2015, secţiunea arhitectura neconstruită / Proiecte neconstruite
Concurs International de Arhitectura
arh. Ana - Maria CRIŞAN, arh. Alexandru CRIŞAN, arh. Ioana ŢURCANU</t>
  </si>
  <si>
    <t>Anuala de Arhitectură  Ediţia 2015, secţiunea arhitectura neconstruită / Proiecte neconstruite
H-Loud Memory , Still Voids. An Architectural Journey to the sites of Holocaust
arh. Ana - Maria CRIŞAN</t>
  </si>
  <si>
    <t>Anuala de Arhitectură   Ediţia 2015, secţiunea arhitectura spaţiului interior / Design de obiect
SMALL`S
arh. Ana - Maria CRIŞAN, arh. Alexandru CRIŞAN</t>
  </si>
  <si>
    <t>Anuala de Arhitectură   Ediţia 2014, secţiunea studii şi proiecte
Nominalizare
VO-R (traseu arhitectural activ). Studiu&amp;workshop (1911-2014)
arh. Ana - Maria CRIŞAN, arh. Alexandru CRIŞAN</t>
  </si>
  <si>
    <t>Anuala de Arhitectură   Ediţia 2014, secţiunea studii şi proiecte
Studiu de imagine Arhitecturală - Centru internaţional de Cercetări Ştiinţifice Delta Dunării.
arh. Ana - Maria CRIŞAN, arh. Alexandru CRIŞAN</t>
  </si>
  <si>
    <t>Anuala de Arhitectură   Ediţia 2014, secţiunea studii şi proiecte
CCM-Casa Mecanica. Centru Internaţional de Cercetări Şiinţifice Delta Dunării - Laboratoare Cercetare Murighiol (Danubius - Ri)
arh. Ana - Maria CRIŞAN, arh. Alexandru CRIŞAN</t>
  </si>
  <si>
    <t>Anuala de Arhitectură   Ediţia 2014, secţiunea studii şi proiecte
Office XS - Reconversie imobil locuinţă
arh. Ana - Maria CRIŞAN, arh. Alexandru CRIŞAN</t>
  </si>
  <si>
    <t>Anuala de Arhitectură  Ediţia 2014, secţiunea studii şi proiecte
MOLAR D.E.3 - Reconversie imobil locuinţe - clinică stomatologică
arh. Ana - Maria CRIŞAN, arh. Alexandru CRIŞAN</t>
  </si>
  <si>
    <t>Anuala de Arhitectură   Ediţia 2013, secţiunea studii şi proiecte
Nominalizare
OZ.23 - sală de concerte şi teatru de vară
arh. Ana - Maria CRIŞAN, arh. Alexandru CRIŞAN</t>
  </si>
  <si>
    <t>Anuala de Arhitectură   Ediţia 2013, secţiunea studii şi proiecte
Le Monde 1911/2013/102 - Proiect de călătorie (voyage d`orient resumee)
arh. Ana - Maria CRIŞAN, arh. Alexandru CRIŞAN</t>
  </si>
  <si>
    <t>Anuala de Arhitectură  Ediţia 2012, secţiunea studii şi proiecte
Arca Nomad Turkey
arh. Ana - Maria CRIŞAN, arh. Alexandru CRIŞAN</t>
  </si>
  <si>
    <t>Anuala de Arhitectură  Ediţia 2012, secţiunea studii şi proiecte
Concurs de soluţii - Reabilitarea Curţii Johannes Honterus, Braşov
arh. Alexandru CRIŞAN, arh. Ana - Maria CRIŞAN</t>
  </si>
  <si>
    <t>Anuala de Arhitectură   Ediţia 2012, secţiunea studii şi proiecte
Camuflaj
arh. Alexandru CRIŞAN, arh. Ana - Maria CRIŞAN</t>
  </si>
  <si>
    <t>Anuala de Arhitectură  Ediţia 2012, secţiunea design / design de obiect
Modulor pentru grupa mică
arh. Ana - Maria CRIŞAN, arh. Alexandru CRIŞAN</t>
  </si>
  <si>
    <t>Anuala de Arhitectură   Ediţia 2011, secţiunea studii şi proiecte
Lecţia de arhitectură 1
arh. Ana - Maria CRIŞAN, arh. Alexandru CRIŞAN</t>
  </si>
  <si>
    <t>Anuala de Arhitectură   Ediţia 2011, secţiunea imagine de arhitectură / fotografie
UNStudio Mercedes Benz Museum Stutgart
arh. Ana - Maria CRIŞAN</t>
  </si>
  <si>
    <t>Anuala de Arhitectură   Ediţia 2010, secţiunea amenajări interioare
Amenajare interioară restaurant Azzuro "Il Venetiano", Afi Palace, Cotroceni Mall
arh. Alexandru CRIŞAN, arh. Ana - Maria CRIŞAN</t>
  </si>
  <si>
    <t>Anuala de Arhitectură  Ediţia 2010, secţiunea amenajări interioare
Obiect de design interior / panou multifuncţional
arh. Alexandru CRIŞAN, arh. Ana - Maria CRIŞAN</t>
  </si>
  <si>
    <t>Anuala de Arhitectură   Ediţia 2010, secţiunea studii şi proiecte
Urban Passage, concurs arhitectură 2008
arh. Alexandru CRIŞAN, arh. Ana - Maria CRIŞAN</t>
  </si>
  <si>
    <t>Anuala de Arhitectură   Ediţia 2010, secţiunea studii şi proiecte
Concurs de soluţii pentru restaurarea, extinderea şi remodelarea funcţională a Hanului Gabroveni, 2009
arh. Alexandru CRIŞAN, arh. Ana - Maria CRIŞAN</t>
  </si>
  <si>
    <t>Anuala de Arhitectură   Ediţia 2010, secţiunea studii şi proiecte
S20, Imobil locuinţe colective, s1, Buc.
arh. Alexandru CRIŞAN, arh. Ana - Maria CRIŞAN</t>
  </si>
  <si>
    <t>Anuala de Arhitectură   Ediţia 2009, secţiunea studii şi proiecte
ZA'ABEEL TOWER “ThyssenKrupp elevator architecture award – Dubai 2008”
arh. Ana - Maria CRIŞAN</t>
  </si>
  <si>
    <t>Anuala de Arhitectură   Ediţia 2009, secţiunea studii şi proiecte
C 29 Imobil locuinţe colective 4S+P+4/10E, Bucureşti
arh. Ana - Maria CRIŞAN</t>
  </si>
  <si>
    <t>Anuala de Arhitectură   Ediţia 2009, secţiunea studii şi proiecte
UNArte 2008 – Concurs de arhitectura pentru extinderea şi remodelarea funcţională a sediului Universităţii Naţionale de Artă Bucureşti
arh. Ana - Maria CRIŞAN</t>
  </si>
  <si>
    <t>Anuala de Arhitectură  Ediţia 2008, secţiunea studii şi proiecte
Nominalizare
Parc Expo – Piteşti
arh. Ana - Maria CRIŞAN, arh. Alexandru CRIŞAN</t>
  </si>
  <si>
    <t>Anuala de Arhitectură   Ediţia 2008, secţiunea studii şi proiecte
Parc Lunca Florilor – Bucureşti
arh. Ana - Maria CRIŞAN, arh. Alexandru CRIŞAN</t>
  </si>
  <si>
    <t>Anuala de Arhitectură  Ediţia 2008, secţiunea studii şi proiecte
Imobil locuinţe colective – Cameliei 29, Bucureşti
arh. Ana - Maria CRIŞAN, arh. Alexandru CRIŞAN</t>
  </si>
  <si>
    <t>Anuala de Arhitectură   Ediţia 2008, secţiunea fotografie de arhitectură
Arhitectura care se măsoară în paşi, Peisaj, Accent de culoare
arh. Ana - Maria CRIŞAN</t>
  </si>
  <si>
    <t>UIA, expoziție colectivă proiecte International Student Exhibition: “Environmental Architecture &amp; Sustainable Towns“ - Environmentally Friendly Architecture and Urban design, part of the “22nd World Congress of Architecture, UIA 2005 Istanbul“, categoria “post graduate, Bioclimatic and Sustainable Architecture“, Istanbul, Turcia; [co-autor]</t>
  </si>
  <si>
    <t>MEN-Versailles - reprezentare Romania alaturi de EfdeN/ Solardecathlon, iulie 2014: Prezentare grafica tip Poster – 2 intrari/ 4 postere : CCM-Centrul de cercetare Murighiol, [international][co-autor] [expozitie colectiva/ Anuala]</t>
  </si>
  <si>
    <t>coautor/; [expozitie colectiva/ Anuala]</t>
  </si>
  <si>
    <t>[Fairy 01]; OUTSIDE/BAB/ BALKAN ARCHITECTURAL BIENNALE 2015, SERBIA, 2015; selectionare, nominalizarearh. Alexandru CRIŞAN, arh. Ana - Maria CRIŞAN</t>
  </si>
  <si>
    <t>Danubius, in cadrul Salonul de Inventii si Inovatii INVENTIKA 2014, 15-18 octombrie 2014, Romexpo, Bucuresti. [international]</t>
  </si>
  <si>
    <t>coautor/; [expozitie colectiva]</t>
  </si>
  <si>
    <t>autor/; [expozitie colectiva/ Anuala]</t>
  </si>
  <si>
    <t>2022</t>
  </si>
  <si>
    <t>2021</t>
  </si>
  <si>
    <t>sesiune internationala INVENTING ARCHITECTURE, University session, Bienala de Arhitectură de la Veneția 2023 – „Now, Here, There. Romanian Pavilion”; Venetia, Giardini venue, Sant’Elena (Viale IV novembre), PAVILIONUL ROMANIEI.</t>
  </si>
  <si>
    <t>28.09.2023</t>
  </si>
  <si>
    <t xml:space="preserve">INVENTING ARCHITECTURE, contesting the out of the box product: LAPIS DOMUM, inovating education? </t>
  </si>
  <si>
    <t>4.10.2022</t>
  </si>
  <si>
    <t xml:space="preserve">30.04.2024- 06.05.2024 </t>
  </si>
  <si>
    <t>22.04.2024-29.04.2024</t>
  </si>
  <si>
    <t>26, 27,28. 09.2023</t>
  </si>
  <si>
    <t>23.06.2023-30.06. 2023</t>
  </si>
  <si>
    <t>17-24 aprilie 2023</t>
  </si>
  <si>
    <t>8-15 aprilie 2023</t>
  </si>
  <si>
    <t>25/07/2022 – 31/07/2022</t>
  </si>
  <si>
    <t>12/07/2021 – 18-25/07/2021</t>
  </si>
  <si>
    <t>noiembrie 2016-mai 2017</t>
  </si>
  <si>
    <t>decembrie 2015-mai 2016</t>
  </si>
  <si>
    <t>decembire 2014 - aprilie 2015</t>
  </si>
  <si>
    <t>1-16 mai 2015</t>
  </si>
  <si>
    <t>aprilie 2014</t>
  </si>
  <si>
    <t>feb. 2013- sept 2014</t>
  </si>
  <si>
    <t>septembrie 2014</t>
  </si>
  <si>
    <t>oct. 2013-mai 2014</t>
  </si>
  <si>
    <t>oct. 2012-mai. 2013</t>
  </si>
  <si>
    <t xml:space="preserve"> noi. 2011-
ian. 2012</t>
  </si>
  <si>
    <t>noi. 2010-ian. 2011</t>
  </si>
  <si>
    <t>09.04-22.04.2011</t>
  </si>
  <si>
    <t xml:space="preserve"> noi. 2009-ian. 2010</t>
  </si>
  <si>
    <t>noi. 2008-ian. 2009</t>
  </si>
  <si>
    <t xml:space="preserve"> noi. 2008-ian. 2009</t>
  </si>
  <si>
    <t>noi. 2007-ian. 2008</t>
  </si>
  <si>
    <t xml:space="preserve"> noi. 2007-ian. 2008</t>
  </si>
  <si>
    <t>noi. 2006-ian. 2007</t>
  </si>
  <si>
    <t>noi. 2005-ian. 2006</t>
  </si>
  <si>
    <t>24.06.2023</t>
  </si>
  <si>
    <t>- Premiul secțiunii ANUALA DE ARHITECTURA 2022, „Cercetare prin arhitectură / diplome de arhitectură” (ex aequo), Centru de urgență: Reintegrarea sitului feroviar C.F.R. Suceava în circuitul contemporan, Autori: Ada Ștefana Fărtăiș, Îndrumători: șef lucr. dr. arh. Ana Maria Crisan, co-tutela drd. arh. Radu Tirca, [indrumator]</t>
  </si>
  <si>
    <t>- preselectie/ finalist diploma, sectiunea 13, BIENALA NATIOANALA DE ARHITECTURA 2021, arhitecti in afirmare, Centru activ de educație agricolă, Caracal, autor arh. Pițuru Maria Alexandra, indrumatori: Lect.dr.arh. Ana Maria Crisan Lect.dr.ing. Vlad Petrescu. [indrumator]</t>
  </si>
  <si>
    <t>Selectie DIPLOMA SHOW 2022, organizator THE INSTITUTE, Centru de urgență: Reintegrarea sitului feroviar C.F.R. Suceava în circuitul contemporan, Autori: Ada Ștefana Fărtăiș, Îndrumători: șef lucr. dr. arh. Ana Maria Crisan, co-tutela drd. arh. Radu Tirca, [indrumator]</t>
  </si>
  <si>
    <t>nominalizare in Anuala de Arhitectura OAR, sesiunea 2021, sectiunea cercetare prin proiect, Chasing Italo Calvino’s cities; [co-autor]</t>
  </si>
  <si>
    <t>nominalizare in Bienala de Arhitectura UAR, ACUM, sesiunea 2021, sectiunea studii si proiecte, DANUBIUS RI - DELTA CORE; [co-autor]</t>
  </si>
  <si>
    <t>nominalizare [FH2] DANUBIUS-RI.DELTA CORE. Centrul Internațional de Studii Avansate pentru Sisteme Fluvii-Mări
arh. Alexandru CRIŞAN, arh. Ana - Maria CRIŞAN, Anuala de Arhitectura Bucuresti Ediţia 2016, secţiunea viziuni i cercetări prin arhitectură; Nominalizare; [co-autor]</t>
  </si>
  <si>
    <t>nominalizare proiect VOR, Anuala de Arhitectură ediția 12 București 2014, 
nominalizare, sectiunea Studii si Proiecte; [co-autor]</t>
  </si>
  <si>
    <t>nominalizare Anuala de Arhitectură ediția 11, București 2013, nominalizare proiect OZ23, sală de concerte și teatru de vară, Ploiești, România, secțiunea Studii și Proiecte; [co-autor]</t>
  </si>
  <si>
    <t>nominalizare Anuala de Arhitectură ediția 07 București 2009, nominalizare proiect Za'abeel Tower Dubai, secțiunea Studii și Proiecte; [co-autor]</t>
  </si>
  <si>
    <t>nominalizare Anuala de Arhitectură ed.06 Bucuresti 2008, nominalizare proiect Expo-Parc Pitești; [co-autor]</t>
  </si>
  <si>
    <t>- studiu de cercetare  Arhitecturi in Piatra, finantat prin timbrul de arhitectura – sesiunea OAR, sesiunea 2020 – cercetarea si inventarierea vizuala a siturilor rupestre sapate in piatra din zona Buzaului; [co-autor, coordonator]</t>
  </si>
  <si>
    <t>- studiu de cercetare Domus Petra finantat prin timbrul de arhitectura – sesiunea OAR, sesiunea 2021 – proiect de CARTE de arhitectura, 5 situri rupestre in introspectiva [co-autor]</t>
  </si>
  <si>
    <t>24.09.2023 – 30.09.2023</t>
  </si>
  <si>
    <t>19-26.04.2022</t>
  </si>
  <si>
    <t>05-09.10.2022</t>
  </si>
  <si>
    <t>04.11.2022</t>
  </si>
  <si>
    <t>membru/ presedinte Ong profil cultural ASOCIATIA CULTURE RESERVE</t>
  </si>
  <si>
    <t>2015-2024</t>
  </si>
  <si>
    <t xml:space="preserve"> membru juriul comisiei de selectie pt bursele Mendrisio 2021, UAUIM, Bucuresti.</t>
  </si>
  <si>
    <t>membru comisie evaluare anuala Diplome si Disertatii UAUIM, Bucuresti</t>
  </si>
  <si>
    <t>2019-2022</t>
  </si>
  <si>
    <t>Playing B-OSA, Galeria Galateca, Bucuresti, 5 septembrie – 30 septembrie. [co-curator]</t>
  </si>
  <si>
    <t>[co-curator]</t>
  </si>
  <si>
    <t xml:space="preserve">03.06.2024 </t>
  </si>
  <si>
    <t>3 pozitii de arhitectura in cadrul pavilionului Romaniei la Bienala de la Venetia 2023</t>
  </si>
  <si>
    <t>INVENTING ARCHITECTURE,, comunicare, Sala frescelor, UAUIM, Bucuresti</t>
  </si>
  <si>
    <t>B-OSA – BUCHAREST OPEN STREET ART – IMAGE IMPACT &amp; URBAN STRATEGIES - in colaborare cu PMB [coordonator, architect]; expozitie ARCUB, Hanul Gabroveni, ianuarie 2018 [autor in opera colectiva, arhitect]</t>
  </si>
  <si>
    <t>[autor in opera colectiva, arhitect</t>
  </si>
  <si>
    <t>WORKSHOP INVENTING ARCHITECTURE LA BIENALA DE LA VENEZIA 2023, 54 participanti, între 24 septembrie 2023 – 30 septembrie 2023, [co-organizator, key note speaker]</t>
  </si>
  <si>
    <t>„Centrul International de Studii Avansate pentru Sisteme Fluvii-Mări”</t>
  </si>
  <si>
    <t>Acum!, nr.5-6/2021 (695-696)</t>
  </si>
  <si>
    <t>pp.228-229</t>
  </si>
  <si>
    <t>Fundaluri … in  BACH files</t>
  </si>
  <si>
    <t xml:space="preserve">166-169 </t>
  </si>
  <si>
    <t>nominalizare Danubius, Nominalizare si premiu proiect in cadrul Salonul de Inventii si Inovatii INVENTIKA 2014, 15-18 octombrie 2014, Romexpo, Bucuresti. [co-autor]</t>
  </si>
  <si>
    <t>!!! titlul corect al categorioei I19 se refera la PARTICIPARI LA …..cf. doc https://www.edu.ro/sites/default/files/Propuneri_CNATDCU_2024_Standarde_minimale_nationale_Conferentiar_universitar.pdf</t>
  </si>
  <si>
    <t>accesat la data de 27.06.2024</t>
  </si>
  <si>
    <t>Workshop in deplasare - Explorand orasele invizibile-Italo Calvino, [coordonator][co-organizator]</t>
  </si>
  <si>
    <t>International University session/ Bienale Session, Title: Art &amp; the in_VISIBLE LANGUAGE of Architecture, La Biennale di Venezia, 60th International Art Exhibition, Foreigners Everywhere, Arsenale, Veneția, 26,27,28 aprilie 2024; conference on 28 april 2024; 68 participanti [co-organizator]+[coordonator/ indrumare didactica]</t>
  </si>
  <si>
    <t>WORKSHOP, IN-VISIBLE ROME, 52 participanti, Roma,Italia, 30.04.2024- 06.05.2024 ; [co-organizator]+[coordonator/ indrumare didactica]</t>
  </si>
  <si>
    <t xml:space="preserve"> Scoala de vara SIBIU, editia a 3 a ELEMENTE, Sibiu, durata 2 sapatamani,  45 participanti,  desfasurat in parteneriat: CULTURE RESERVE ong &amp; UAUIM &amp; Muzeun National Brukenthal &amp; Complexul National Muzeal ASTRA &amp; ANUALA de ARHITECTURA (OAR Bucuresti) &amp; UAR (Filiala SIBIU); [co-organizator]+[coordonator/ indrumare didactica]</t>
  </si>
  <si>
    <t>- WORKHOP IN-VISIBLE ISTANBUL, Chasing Italo Calvino’s cities, 36 participanti, , desfasurat in parteneriat: CULTURE RESERVE ong &amp; UAUIM, , A2 &gt; Faza 1: Workshop analiza in-situ 17-24 aprilie 2023; Faza 2: Workshop atelier în UAUIM: 24.04- 30.04.2023, Predare: 13-14.05.2023 [co-organizator]+[coordonator/ indrumare didactica]</t>
  </si>
  <si>
    <t>- WORKHOP IN-VISIBLE ISTANBUL, Chasing Italo Calvino’s cities, 40 participanti, , desfasurat in parteneriat: CULTURE RESERVE ong &amp; UAUIM, , A1 &gt; Faza 1: Workshop analiza in-situ 8-15 aprilie 2023; Faza 2: Workshop atelier în UAUIM: 24.04- 30.04.2023, Predare: 13-14.05.2023. [co-organizator]+[coordonator/ indrumare didactica]</t>
  </si>
  <si>
    <t>- WORKHOP IN-VISIBLE VENICE, Chasing Italo Calvino’s cities, 41 participanti, , desfasurat in parteneriat: CULTURE RESERVE ong &amp; UAUIM, , 19-26 aprilie 2022, Veneția, 26 aprilie-10 mai Bucuresti [co-organizator]+[coordonator/ indrumare didactica]</t>
  </si>
  <si>
    <t>- Scoala de vara, editia a 2 a ELEMENTE, Sibiu, durata 2 sapatamani,  37 participanti,  [co-organizator, key note speaker, activitate de voluntariat], desfasurat in parteneriat: CULTURE RESERVE ong &amp; UAUIM &amp; Muzeun National Brukenthal &amp; Complexul National Muzeal ASTRA &amp; ANUALA de ARHITECTURA (OAR Bucuresti) &amp; UAR (Filiala SIBIU), iulie 2022; [co-organizator]+[coordonator/ indrumare didactica]</t>
  </si>
  <si>
    <t>- WORKSHOP  PE URMELE ARHITECTURII SAPATE IN PIATRA 20 participanti, CULTURE RESERVE ong &amp; UAUIM &amp; OAR/ TIMBRUL DE ARHITECTURA, [co-organizator, key note speaker], 05-09 septembrie 2022; [co-organizator]+[coordonator/ indrumare didactica]</t>
  </si>
  <si>
    <t>- Seminar CORPUS CONFECTUS, un eveniment conex al expoziției  până IN PANZELE ALBE,
Galeria Galateca, București, 3 invitati &amp; 30 participanti, o aplicatie a Scolii de Vara ELEMENTE desfasurata in luna iulie 2022, [co-organizator,curator, activitate de voluntariat], desfasurat cu sustinerea Galeria GALATECA, Bucuresti, 4 octombrie 2022; [co-organizator]+[coordonator/ indrumare didactica]</t>
  </si>
  <si>
    <t xml:space="preserve"> Scoala de vara SIBIU, editia 1, LIMITE, Sibiu, durata 1 sapatamana,  55 participanti,  desfasurat in parteneriat: CULTURE RESERVE ong &amp; UAUIM &amp; Muzeun National Brukenthal &amp; Complexul National Muzeal ASTRA &amp; ANUALA de ARHITECTURA (OAR Bucuresti) &amp; UAR (Filiala SIBIU); [co-organizator]+[coordonator/ indrumare didactica]</t>
  </si>
  <si>
    <t>Workshop în deplasare Spania/Madrid-Valencia, iMPRINT Architecture in Spain [co-organizator]+[coordonator/ indrumare didactica]</t>
  </si>
  <si>
    <t>Workshop în deplasare Italia, Landscape Architecture in Italy [co-organizator]+[coordonator/ indrumare didactica]</t>
  </si>
  <si>
    <t>Workshop în deplasare Italia, Italo Calvino [co-organizator]+[coordonator/ indrumare didactica]</t>
  </si>
  <si>
    <t>Workshop in deplasare -[WK]1628042016.Viaggio in Italia.Explorand orasele invizibile-Italo Calvino, [co-organizator]+[coordonator/ indrumare didactica]</t>
  </si>
  <si>
    <t>Workshop in deplasare - pe urmele lui Carlo Scarpa, [co-organizator]+[coordonator/ indrumare didactica]</t>
  </si>
  <si>
    <t>Workshop in deplasare -Workshop Voyage d’Orient resumee; 06 aprilie - 20 aprilie 2015/ 13 nopti/ 14 zile[co-organizator]+[coordonator/ indrumare didactica]</t>
  </si>
  <si>
    <t>Workshop in deplasare – LOCUIREA (IM)POSIBILA ... la bloc, intre blocuri, cu blocuri, Zilele Arhitecturii 2015 –Cluj-Napoca, UAUIM &amp; UTCN, Bucuresti&amp; Cluj-Napoca, 1-16 mai 2015, [organizator]+[coordonator/ indrumare didactica]</t>
  </si>
  <si>
    <t>Workshop in deplasare – VOR-ed; aprilie 2014, Italia - 2 sapatamani. [co-organizator]+[coordonator/ indrumare didactica]</t>
  </si>
  <si>
    <t>organizator WORKSHOP – Elements: Evolution?, 26 septembrie-15 octombrie 2014, Bucuresti &amp; Venetia. [co-organizator]</t>
  </si>
  <si>
    <t>organizator excursii de studiu anul 1 in cadrul UAUIM, ITALIA – Voyage d’Orient resumee; oct. 2013-mai 2014; coordonator / manifestare extracuriculara in deplasare - practica anul I de studiu, aprilie 2014; [co-organizator]+[coordonator/ indrumare didactica]</t>
  </si>
  <si>
    <t>organizator excursii de studiu anul 1 in cadrul UAUIM, ITALIA di LE CORBUSIER; oct. 2012-mai. 2013; coordonator / manifestare extracuriculara in deplasare - practica anul I de studiu, excursii de studiu UAUIM, ITALIA | călătorie de studiu 201319040205. LE CORBUSIER - Voyage d’Orient resumee; aprilie 2013 [co-organizator]+[coordonator/ indrumare didactica]</t>
  </si>
  <si>
    <t>organizator excursii de studiu anul 1 in cadrul UAUIM, Asia Minor - TURCIA; noi. 2011-
ian. 2012; 3200 km, 12 zile, 45 studenti. [co-organizator]+[coordonator/ indrumare didactica]</t>
  </si>
  <si>
    <t>organizator excursii de studiu anul 1 in cadrul UAUIM, Istanbul-TURCIA; noi. 2010-ian. 2011; 1400 km, 6 zile, 50 studenti. [co-organizator]+[coordonator/ indrumare didactica]</t>
  </si>
  <si>
    <t>organizator excursii de studiu anul 1 in cadrul UAUIM, Asia Minor - TURCIA; noi. 2010-ian. 2011; 3200 km, 12 zile, 90 studenti. [co-organizator]+[coordonator/ indrumare didactica]</t>
  </si>
  <si>
    <t>coordonator / indrumator activitate didactica / manifestare extracurriculara in deplasare - practica anul I de studiu, excursii de studiu UAUIM, LE CORBUSIER; 09.04-22.04.2011; 5000 km, 15 zile, 45 studenti. [co-organizator]+[coordonator/ indrumare didactica]</t>
  </si>
  <si>
    <t>organizator excursii de studiu anul 1 in cadrul UAUIM, Istanbul-TURCIA; noi. 2009-ian. 2010; 1400 km, 6 zile, 50 studenti. [co-organizator]+[coordonator/ indrumare didactica]</t>
  </si>
  <si>
    <t>organizator excursie de studiu anul 1 in cadrul UAUIM, Cappadocia - TURCIA; noi. 2009-ian. 2010; 3500 km, 14 zile, 90 studenti. coordonator / indrumator activitate didactica / manifestare extracurriculara in deplasare - practica anul I de studiu, excursii de studiu UAUIM,Cappadocia-TURCIA; 3500 km, 14 zile, 45 studenti.[co-organizator]+[coordonator/ indrumare didactica]</t>
  </si>
  <si>
    <t>organizator excursii de studiu anul 1 in cadrul UAUIM, Asia Minor -TURCIA; noi. 2008-ian. 2009; 3500 km, 12 zile, 90 studenti. coordonator / indrumator activitate didactica / manifestare extracurriculara in deplasare - practica anul I de studiu, excursii de studiu UAUIM, Asia Minor-TURCIA; 3500 km, 12 zile, 45 studenti. [co-organizator]+[coordonator/ indrumare didactica]</t>
  </si>
  <si>
    <t>organizator excursii de studiu anul 1 in cadrul UAUIM, GRECIA; noi. 2008-ian. 2009; 2600 km, 8 zile, 35 studenti. coordonator / indrumator activitate didactica / manifestare extracurriculara in deplasare. [co-organizator]+[coordonator/ indrumare didactica]</t>
  </si>
  <si>
    <t>organizator excursii de studiu anul 1 in cadrul UAUIM, Asia Minor - TURCIA; noi. 2007-ian. 2008; 3000 km, 10 zile, 190 studenti. co-coordonator / indrumator activitate didactica / manifestare extracurriculara in deplasare - practica anul I de studiu, excursii de studiu UAUIM, Asia Minor-TURCIA; 3000 km, 10 zile, 45 studenti [co-organizator]+[coordonator/ indrumare didactica]</t>
  </si>
  <si>
    <t>organizator excursii de studiu anul 1 in cadrul UAUIM, GRECIA; noi. 2007-ian. 2008; 3300 km, 14 zile, 80 studenti. coordonator / indrumator activitate didactica / manifestare extracurriculara in deplasare - practica anul I de studiu, excursii de studiu UAUIM, GRECIA; 3300 km, 14 zile, 45 studenti. [co-organizator]+[coordonator/ indrumare didactica]</t>
  </si>
  <si>
    <t>organizator excursii de studiu anul 1 in cadrul UAUIM, Istanbul - TURCIA; noi. 2006-ian. 2007; 1400 km, 6 zile, 160 studenti. coordonator / indrumator activitate didactica / manifestare extracurriculara in deplasare - practica anul I de studiu, excursii de studiu UAUIM, Istanbul -TURCIA; 1400 km, 6 zile, 45 studenti. [co-organizator]+[coordonator/ indrumare didactica]</t>
  </si>
  <si>
    <t>organizator excursii de studiu anul 1 in cadrul UAUIM, GRECIA; noi. 2006-ian. 2007; 2800 km, 13 zile, 40 studenti. coordonator / indrumator activitate didactica / manifestare extracurriculara in deplasare. [co-organizator]+[coordonator/ indrumare didactica]</t>
  </si>
  <si>
    <t>organizator excursii de studiu anul 1 in cadrul UAUIM, GRECIA; noi. 2005-ian. 2006; 3000 km, 16 zile, 35 studenti. coordonator / indrumator activitate didactica / manifestare extracurriculara in deplasare - practica anul I de studiu. [co-organizator]+[coordonator/ indrumare didactica]</t>
  </si>
  <si>
    <t>WORKSHOP PALLADIO LEGACY, WORKSHOP,  64 participanti, Italia nord: Vicenza, Padova,Venetia, 22.04.2024-29.04.2024; [co-organizator]+[coordonator/ indrumare didactica]</t>
  </si>
  <si>
    <t>organizator sesiune universitara UAUIM in cadrul Bienalei de Arhitectura de la Venetia – a 14-a editie – Fundamentals, feb. 2013- sept 2014; THEMATIC SEMINAR The Modernity in-between Vision and Inquiry. within the 14th International Architecture Exhibition of la Biennale di Venezia. Sale d'Armi Nord, Arsenale, Venice -[co-organizator] [organizator]</t>
  </si>
  <si>
    <t>Bienala Națională de Arhitectură ediția 2023, concurs național, participare la secțiunea Școli de vară, Sibiu;</t>
  </si>
  <si>
    <t>Bienala Națională de Arhitectură ediția 2023, concurs național, participare la secțiunea Efemer, Târgu Mureș;</t>
  </si>
  <si>
    <t>Bienala Națională de Arhitectură ediția 2023, concurs național, participare la secțiunea Proiecte vizionare, Iași;</t>
  </si>
  <si>
    <t>Bienala Națională de Arhitectură ediția 2021, concurs național, participare la secțiunea Școli de vară, Sibiu; [co-autor]</t>
  </si>
  <si>
    <t>Bienala Națională de Arhitectură ediția 2021, concurs național, participare la secțiunea Proiecte vizionare, București; [co-autor]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</si>
</sst>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l_e_i"/>
    <numFmt numFmtId="165" formatCode="0.0"/>
    <numFmt numFmtId="166" formatCode="#,##0.0"/>
  </numFmts>
  <fonts count="32" x14ac:knownFonts="1">
    <font>
      <sz val="11"/>
      <color theme="1"/>
      <name val="Calibri"/>
      <family val="2"/>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sz val="12"/>
      <color theme="1"/>
      <name val="Calibri"/>
      <family val="2"/>
      <charset val="238"/>
      <scheme val="minor"/>
    </font>
    <font>
      <sz val="11"/>
      <color theme="1"/>
      <name val="Calibri"/>
      <family val="2"/>
      <charset val="238"/>
    </font>
    <font>
      <sz val="11"/>
      <color theme="1"/>
      <name val="Calibri"/>
      <family val="2"/>
    </font>
    <font>
      <sz val="12"/>
      <color theme="1"/>
      <name val="Calibri"/>
      <family val="2"/>
      <scheme val="minor"/>
    </font>
    <font>
      <sz val="11"/>
      <name val="Calibri"/>
      <family val="2"/>
      <scheme val="minor"/>
    </font>
    <font>
      <sz val="11"/>
      <color indexed="8"/>
      <name val="Calibri"/>
      <family val="2"/>
      <scheme val="minor"/>
    </font>
    <font>
      <sz val="12"/>
      <color theme="1"/>
      <name val="Calibri"/>
      <family val="2"/>
      <charset val="238"/>
    </font>
    <font>
      <sz val="11"/>
      <color indexed="8"/>
      <name val="Calibri"/>
      <family val="2"/>
      <charset val="238"/>
      <scheme val="minor"/>
    </font>
    <font>
      <sz val="11"/>
      <name val="Calibri"/>
      <family val="2"/>
      <charset val="238"/>
      <scheme val="minor"/>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0">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8"/>
      </left>
      <right/>
      <top style="thin">
        <color indexed="8"/>
      </top>
      <bottom/>
      <diagonal/>
    </border>
    <border>
      <left style="thin">
        <color indexed="64"/>
      </left>
      <right/>
      <top style="thin">
        <color indexed="64"/>
      </top>
      <bottom/>
      <diagonal/>
    </border>
    <border>
      <left style="thin">
        <color indexed="8"/>
      </left>
      <right/>
      <top/>
      <bottom/>
      <diagonal/>
    </border>
    <border>
      <left style="thin">
        <color indexed="8"/>
      </left>
      <right style="thin">
        <color indexed="8"/>
      </right>
      <top/>
      <bottom style="thin">
        <color indexed="64"/>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s>
  <cellStyleXfs count="2">
    <xf numFmtId="0" fontId="0" fillId="0" borderId="0"/>
    <xf numFmtId="0" fontId="13" fillId="0" borderId="0" applyNumberFormat="0" applyFill="0" applyBorder="0" applyAlignment="0" applyProtection="0">
      <alignment vertical="top"/>
      <protection locked="0"/>
    </xf>
  </cellStyleXfs>
  <cellXfs count="567">
    <xf numFmtId="0" fontId="0" fillId="0" borderId="0" xfId="0"/>
    <xf numFmtId="0" fontId="5" fillId="0" borderId="0" xfId="0" applyFont="1"/>
    <xf numFmtId="0" fontId="3" fillId="0" borderId="0" xfId="0" applyFont="1" applyAlignment="1" applyProtection="1">
      <alignment horizontal="center" vertical="center"/>
      <protection hidden="1"/>
    </xf>
    <xf numFmtId="1" fontId="3" fillId="0" borderId="0" xfId="0" applyNumberFormat="1" applyFont="1" applyAlignment="1" applyProtection="1">
      <alignment horizontal="center" vertical="center"/>
      <protection hidden="1"/>
    </xf>
    <xf numFmtId="0" fontId="3" fillId="0" borderId="0"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xf numFmtId="2" fontId="4" fillId="0" borderId="0" xfId="0" applyNumberFormat="1" applyFont="1" applyBorder="1" applyAlignment="1" applyProtection="1">
      <alignment horizontal="center" vertical="center" wrapText="1"/>
      <protection hidden="1"/>
    </xf>
    <xf numFmtId="2" fontId="3" fillId="0" borderId="0" xfId="0" applyNumberFormat="1" applyFont="1" applyBorder="1" applyAlignment="1" applyProtection="1">
      <alignment horizontal="center" vertical="center" wrapText="1"/>
      <protection hidden="1"/>
    </xf>
    <xf numFmtId="0" fontId="3" fillId="0" borderId="0" xfId="0" quotePrefix="1" applyFont="1" applyBorder="1" applyProtection="1">
      <protection hidden="1"/>
    </xf>
    <xf numFmtId="0" fontId="3" fillId="0" borderId="0" xfId="0" applyFont="1" applyBorder="1" applyProtection="1">
      <protection hidden="1"/>
    </xf>
    <xf numFmtId="0" fontId="0" fillId="0" borderId="1" xfId="0" applyBorder="1" applyAlignment="1">
      <alignment wrapText="1"/>
    </xf>
    <xf numFmtId="0" fontId="5" fillId="0" borderId="1" xfId="0" applyFont="1" applyBorder="1" applyAlignment="1">
      <alignment wrapText="1"/>
    </xf>
    <xf numFmtId="0" fontId="0" fillId="0" borderId="2" xfId="0" applyBorder="1"/>
    <xf numFmtId="0" fontId="0" fillId="0" borderId="3" xfId="0" applyBorder="1"/>
    <xf numFmtId="0" fontId="2" fillId="0" borderId="1" xfId="0" applyFont="1" applyBorder="1" applyAlignment="1">
      <alignment wrapText="1"/>
    </xf>
    <xf numFmtId="0" fontId="2" fillId="0" borderId="0" xfId="0" applyFont="1" applyBorder="1" applyAlignment="1">
      <alignment wrapText="1"/>
    </xf>
    <xf numFmtId="0" fontId="3"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0" fillId="0" borderId="0" xfId="0" applyBorder="1"/>
    <xf numFmtId="0" fontId="9" fillId="0" borderId="0" xfId="0" applyFont="1" applyBorder="1" applyAlignment="1">
      <alignment horizontal="center" vertical="center" wrapText="1"/>
    </xf>
    <xf numFmtId="0" fontId="9" fillId="0" borderId="0" xfId="0" applyFont="1" applyFill="1" applyBorder="1" applyAlignment="1">
      <alignment horizontal="center" vertical="center" wrapText="1"/>
    </xf>
    <xf numFmtId="0" fontId="6" fillId="0" borderId="0" xfId="0" applyFont="1" applyBorder="1" applyAlignment="1">
      <alignment wrapText="1"/>
    </xf>
    <xf numFmtId="0" fontId="7" fillId="0" borderId="0" xfId="0" applyFont="1" applyBorder="1" applyAlignment="1">
      <alignment wrapText="1"/>
    </xf>
    <xf numFmtId="0" fontId="9" fillId="0" borderId="0" xfId="0" applyFont="1" applyAlignment="1">
      <alignment horizontal="center" vertical="center" wrapText="1"/>
    </xf>
    <xf numFmtId="0" fontId="6" fillId="0" borderId="1" xfId="0" applyFont="1" applyBorder="1" applyAlignment="1">
      <alignment wrapText="1"/>
    </xf>
    <xf numFmtId="0" fontId="9"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2" fillId="0" borderId="5" xfId="0" applyFont="1" applyBorder="1" applyAlignment="1">
      <alignment wrapText="1"/>
    </xf>
    <xf numFmtId="0" fontId="9" fillId="0" borderId="0" xfId="0" applyFont="1" applyBorder="1"/>
    <xf numFmtId="0" fontId="8" fillId="0" borderId="0" xfId="0" applyFont="1" applyAlignment="1" applyProtection="1">
      <alignment horizontal="center" vertical="center"/>
      <protection hidden="1"/>
    </xf>
    <xf numFmtId="0" fontId="8" fillId="0" borderId="0" xfId="0" applyFont="1" applyAlignment="1" applyProtection="1">
      <alignment vertical="center"/>
      <protection hidden="1"/>
    </xf>
    <xf numFmtId="0" fontId="8" fillId="0" borderId="0" xfId="0" applyFont="1" applyAlignment="1">
      <alignment wrapText="1"/>
    </xf>
    <xf numFmtId="0" fontId="12" fillId="0" borderId="2" xfId="0" applyFont="1" applyBorder="1" applyAlignment="1">
      <alignment horizontal="center" vertical="center" wrapText="1"/>
    </xf>
    <xf numFmtId="0" fontId="3" fillId="0" borderId="0" xfId="0" applyFont="1" applyAlignment="1" applyProtection="1">
      <alignment vertical="center"/>
      <protection hidden="1"/>
    </xf>
    <xf numFmtId="0" fontId="0" fillId="0" borderId="0" xfId="0" applyBorder="1" applyAlignment="1">
      <alignment horizontal="center" vertical="center"/>
    </xf>
    <xf numFmtId="2" fontId="5" fillId="0" borderId="0" xfId="0" applyNumberFormat="1" applyFont="1" applyBorder="1" applyAlignment="1">
      <alignment horizontal="center" vertical="center"/>
    </xf>
    <xf numFmtId="0" fontId="0" fillId="0" borderId="0" xfId="0" applyFill="1" applyBorder="1" applyAlignment="1">
      <alignment horizontal="center" vertical="center"/>
    </xf>
    <xf numFmtId="0" fontId="9" fillId="0" borderId="0" xfId="0" applyFont="1"/>
    <xf numFmtId="0" fontId="9" fillId="0" borderId="0" xfId="0" applyFont="1" applyBorder="1" applyAlignment="1">
      <alignment wrapText="1"/>
    </xf>
    <xf numFmtId="0" fontId="10" fillId="0" borderId="0" xfId="0" applyFont="1" applyBorder="1" applyAlignment="1">
      <alignment wrapText="1"/>
    </xf>
    <xf numFmtId="0" fontId="9" fillId="0" borderId="0" xfId="0" applyFont="1" applyFill="1" applyBorder="1" applyAlignment="1">
      <alignment wrapText="1"/>
    </xf>
    <xf numFmtId="0" fontId="3" fillId="0" borderId="0" xfId="0" applyFont="1" applyAlignment="1">
      <alignment horizontal="center"/>
    </xf>
    <xf numFmtId="0" fontId="3" fillId="0" borderId="0" xfId="0" applyNumberFormat="1" applyFont="1" applyFill="1" applyBorder="1" applyAlignment="1" applyProtection="1">
      <alignment horizontal="center" vertical="center" wrapText="1"/>
      <protection locked="0"/>
    </xf>
    <xf numFmtId="0" fontId="8" fillId="0" borderId="0" xfId="0" applyFont="1" applyAlignment="1">
      <alignment horizontal="center" vertical="center" wrapText="1"/>
    </xf>
    <xf numFmtId="0" fontId="9"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8" fillId="0" borderId="0" xfId="0" applyFont="1" applyBorder="1" applyAlignment="1">
      <alignment horizontal="center" vertical="center" wrapText="1"/>
    </xf>
    <xf numFmtId="0" fontId="8" fillId="0" borderId="0" xfId="0" applyFont="1" applyBorder="1" applyAlignment="1">
      <alignment horizontal="center" wrapText="1"/>
    </xf>
    <xf numFmtId="0" fontId="5" fillId="0" borderId="0" xfId="0" applyFont="1" applyAlignment="1">
      <alignment horizontal="center" vertical="center" wrapText="1"/>
    </xf>
    <xf numFmtId="0" fontId="8" fillId="0" borderId="0" xfId="0" applyFont="1" applyBorder="1" applyAlignment="1" applyProtection="1">
      <alignment horizontal="center" vertical="center" wrapText="1"/>
      <protection hidden="1"/>
    </xf>
    <xf numFmtId="0" fontId="8" fillId="0" borderId="0" xfId="0" applyFont="1" applyBorder="1" applyAlignment="1">
      <alignment wrapText="1"/>
    </xf>
    <xf numFmtId="0" fontId="0" fillId="0" borderId="10" xfId="0" applyBorder="1" applyAlignment="1">
      <alignment wrapText="1"/>
    </xf>
    <xf numFmtId="0" fontId="5" fillId="0" borderId="0" xfId="0" applyFont="1" applyBorder="1" applyAlignment="1">
      <alignment horizontal="center" wrapText="1"/>
    </xf>
    <xf numFmtId="0" fontId="3" fillId="0" borderId="2" xfId="0" applyFont="1" applyFill="1" applyBorder="1" applyAlignment="1" applyProtection="1">
      <alignment horizontal="left" vertical="center" wrapText="1"/>
    </xf>
    <xf numFmtId="0" fontId="8" fillId="0" borderId="11" xfId="0" applyFont="1" applyBorder="1" applyAlignment="1">
      <alignment horizontal="center" vertical="center" wrapText="1"/>
    </xf>
    <xf numFmtId="0" fontId="5" fillId="0" borderId="1" xfId="0" applyFont="1" applyBorder="1" applyAlignment="1">
      <alignment horizontal="center" wrapText="1"/>
    </xf>
    <xf numFmtId="0" fontId="0" fillId="0" borderId="0" xfId="0" applyAlignment="1">
      <alignment horizontal="center"/>
    </xf>
    <xf numFmtId="0" fontId="2"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2" fillId="0" borderId="14" xfId="0" applyFont="1" applyBorder="1" applyAlignment="1">
      <alignment vertical="top" wrapText="1"/>
    </xf>
    <xf numFmtId="0" fontId="2" fillId="0" borderId="10" xfId="0" applyFont="1" applyBorder="1" applyAlignment="1">
      <alignment vertical="top" wrapText="1"/>
    </xf>
    <xf numFmtId="0" fontId="16" fillId="0" borderId="0" xfId="0" applyFont="1"/>
    <xf numFmtId="0" fontId="5" fillId="0" borderId="2" xfId="0" applyFont="1" applyBorder="1"/>
    <xf numFmtId="0" fontId="5" fillId="0" borderId="2" xfId="0" applyFont="1" applyBorder="1" applyAlignment="1">
      <alignment horizontal="center"/>
    </xf>
    <xf numFmtId="0" fontId="5" fillId="0" borderId="2" xfId="0" applyFont="1" applyBorder="1" applyAlignment="1">
      <alignment horizontal="center" wrapText="1"/>
    </xf>
    <xf numFmtId="0" fontId="5" fillId="0" borderId="1" xfId="0" applyFont="1" applyBorder="1" applyAlignment="1">
      <alignment horizontal="center" vertical="top" wrapText="1"/>
    </xf>
    <xf numFmtId="0" fontId="2" fillId="0" borderId="10" xfId="0" applyFont="1" applyBorder="1" applyAlignment="1">
      <alignment horizontal="center" vertical="top" wrapText="1"/>
    </xf>
    <xf numFmtId="0" fontId="2" fillId="0" borderId="1" xfId="0" applyFont="1" applyBorder="1" applyAlignment="1">
      <alignment horizontal="center" vertical="top" wrapText="1"/>
    </xf>
    <xf numFmtId="0" fontId="2" fillId="0" borderId="5" xfId="0" applyFont="1" applyBorder="1" applyAlignment="1">
      <alignment horizontal="center" vertical="top" wrapText="1"/>
    </xf>
    <xf numFmtId="0" fontId="2" fillId="0" borderId="12" xfId="0" applyFont="1" applyBorder="1" applyAlignment="1">
      <alignment horizontal="center" vertical="top" wrapText="1"/>
    </xf>
    <xf numFmtId="0" fontId="2" fillId="0" borderId="2" xfId="0" applyFont="1" applyBorder="1" applyAlignment="1">
      <alignment horizontal="center" vertical="top" wrapText="1"/>
    </xf>
    <xf numFmtId="0" fontId="2" fillId="0" borderId="15" xfId="0" applyFont="1" applyBorder="1" applyAlignment="1">
      <alignment horizontal="center" vertical="top" wrapText="1"/>
    </xf>
    <xf numFmtId="0" fontId="2" fillId="0" borderId="16" xfId="0" applyFont="1" applyBorder="1" applyAlignment="1">
      <alignment horizontal="left" vertical="top" wrapText="1"/>
    </xf>
    <xf numFmtId="0" fontId="2" fillId="0" borderId="15" xfId="0" applyFont="1" applyBorder="1" applyAlignment="1">
      <alignment horizontal="left" vertical="top" wrapText="1"/>
    </xf>
    <xf numFmtId="0" fontId="6" fillId="0" borderId="15" xfId="0" applyFont="1" applyBorder="1" applyAlignment="1">
      <alignment horizontal="left" vertical="top" wrapText="1"/>
    </xf>
    <xf numFmtId="0" fontId="2" fillId="0" borderId="17" xfId="0" applyFont="1" applyBorder="1" applyAlignment="1">
      <alignment horizontal="left" vertical="top" wrapText="1"/>
    </xf>
    <xf numFmtId="0" fontId="2" fillId="0" borderId="18" xfId="0" applyFont="1" applyBorder="1" applyAlignment="1">
      <alignment horizontal="left" vertical="top" wrapText="1"/>
    </xf>
    <xf numFmtId="0" fontId="2" fillId="0" borderId="2" xfId="0" applyFont="1" applyBorder="1" applyAlignment="1">
      <alignment horizontal="left" vertical="top" wrapText="1"/>
    </xf>
    <xf numFmtId="0" fontId="2" fillId="0" borderId="19" xfId="0" applyFont="1" applyBorder="1" applyAlignment="1">
      <alignment horizontal="left" vertical="top" wrapText="1"/>
    </xf>
    <xf numFmtId="0" fontId="0" fillId="0" borderId="3" xfId="0" applyBorder="1" applyAlignment="1">
      <alignment horizontal="center"/>
    </xf>
    <xf numFmtId="0" fontId="0" fillId="0" borderId="21" xfId="0" applyBorder="1" applyAlignment="1">
      <alignment horizontal="center"/>
    </xf>
    <xf numFmtId="0" fontId="0" fillId="0" borderId="21"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6" fillId="0" borderId="21" xfId="0" applyNumberFormat="1" applyFont="1" applyBorder="1" applyAlignment="1">
      <alignment horizontal="center"/>
    </xf>
    <xf numFmtId="0" fontId="12" fillId="0" borderId="22" xfId="0" applyNumberFormat="1" applyFont="1" applyBorder="1" applyAlignment="1" applyProtection="1">
      <alignment horizontal="center" vertical="center" wrapText="1"/>
      <protection locked="0"/>
    </xf>
    <xf numFmtId="49" fontId="12" fillId="0" borderId="23" xfId="0" applyNumberFormat="1" applyFont="1" applyBorder="1" applyAlignment="1" applyProtection="1">
      <alignment horizontal="left" vertical="center" wrapText="1"/>
      <protection locked="0"/>
    </xf>
    <xf numFmtId="49" fontId="12" fillId="0" borderId="23" xfId="0" applyNumberFormat="1" applyFont="1" applyBorder="1" applyAlignment="1" applyProtection="1">
      <alignment horizontal="center" vertical="center" wrapText="1"/>
      <protection locked="0"/>
    </xf>
    <xf numFmtId="1" fontId="12" fillId="0" borderId="23" xfId="0" applyNumberFormat="1" applyFont="1" applyBorder="1" applyAlignment="1" applyProtection="1">
      <alignment horizontal="center" vertical="center" wrapText="1"/>
      <protection locked="0"/>
    </xf>
    <xf numFmtId="0" fontId="12" fillId="0" borderId="7" xfId="0" applyNumberFormat="1" applyFont="1" applyBorder="1" applyAlignment="1" applyProtection="1">
      <alignment horizontal="center" vertical="center" wrapText="1"/>
      <protection locked="0"/>
    </xf>
    <xf numFmtId="49" fontId="12" fillId="0" borderId="4" xfId="0" applyNumberFormat="1" applyFont="1" applyBorder="1" applyAlignment="1" applyProtection="1">
      <alignment horizontal="left" vertical="center" wrapText="1"/>
      <protection locked="0"/>
    </xf>
    <xf numFmtId="0" fontId="12" fillId="0" borderId="2" xfId="0" applyFont="1" applyBorder="1" applyAlignment="1" applyProtection="1">
      <alignment horizontal="left" vertical="center" wrapText="1"/>
      <protection locked="0"/>
    </xf>
    <xf numFmtId="0" fontId="12" fillId="0" borderId="2" xfId="0" applyFont="1" applyBorder="1" applyAlignment="1" applyProtection="1">
      <alignment horizontal="center" vertical="center" wrapText="1"/>
      <protection locked="0"/>
    </xf>
    <xf numFmtId="1" fontId="12" fillId="0" borderId="2" xfId="0" applyNumberFormat="1" applyFont="1" applyBorder="1" applyAlignment="1" applyProtection="1">
      <alignment horizontal="center" vertical="center" wrapText="1"/>
      <protection locked="0"/>
    </xf>
    <xf numFmtId="1" fontId="12" fillId="0" borderId="4" xfId="0" applyNumberFormat="1" applyFont="1" applyBorder="1" applyAlignment="1" applyProtection="1">
      <alignment horizontal="center" vertical="center" wrapText="1"/>
      <protection locked="0"/>
    </xf>
    <xf numFmtId="0" fontId="12" fillId="0" borderId="6" xfId="0" applyFont="1" applyBorder="1" applyAlignment="1" applyProtection="1">
      <alignment horizontal="left" vertical="center" wrapText="1"/>
      <protection locked="0"/>
    </xf>
    <xf numFmtId="0" fontId="12" fillId="0" borderId="6" xfId="0" applyFont="1" applyBorder="1" applyAlignment="1" applyProtection="1">
      <alignment horizontal="center" vertical="center" wrapText="1"/>
      <protection locked="0"/>
    </xf>
    <xf numFmtId="1" fontId="12" fillId="0" borderId="6" xfId="0" applyNumberFormat="1" applyFont="1" applyBorder="1" applyAlignment="1" applyProtection="1">
      <alignment horizontal="center" vertical="center" wrapText="1"/>
      <protection locked="0"/>
    </xf>
    <xf numFmtId="1" fontId="12" fillId="0" borderId="25" xfId="0" applyNumberFormat="1" applyFont="1" applyBorder="1" applyAlignment="1" applyProtection="1">
      <alignment horizontal="center" vertical="center" wrapText="1"/>
      <protection locked="0"/>
    </xf>
    <xf numFmtId="0" fontId="18" fillId="0" borderId="0" xfId="0" applyFont="1"/>
    <xf numFmtId="0" fontId="12" fillId="0" borderId="4" xfId="0" applyFont="1" applyBorder="1" applyAlignment="1" applyProtection="1">
      <alignment horizontal="left" vertical="center" wrapText="1"/>
      <protection locked="0"/>
    </xf>
    <xf numFmtId="0" fontId="12" fillId="0" borderId="9" xfId="0" applyNumberFormat="1" applyFont="1" applyBorder="1" applyAlignment="1" applyProtection="1">
      <alignment horizontal="center" vertical="center" wrapText="1"/>
      <protection locked="0"/>
    </xf>
    <xf numFmtId="0" fontId="15" fillId="0" borderId="26" xfId="0" applyFont="1" applyBorder="1"/>
    <xf numFmtId="165" fontId="15" fillId="0" borderId="27" xfId="0" applyNumberFormat="1" applyFont="1" applyBorder="1" applyAlignment="1">
      <alignment horizontal="center"/>
    </xf>
    <xf numFmtId="0" fontId="2" fillId="0" borderId="7" xfId="0" applyNumberFormat="1" applyFont="1" applyBorder="1" applyAlignment="1" applyProtection="1">
      <alignment horizontal="center" vertical="center" wrapText="1"/>
      <protection locked="0"/>
    </xf>
    <xf numFmtId="49" fontId="2" fillId="0" borderId="4"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xf numFmtId="1" fontId="2" fillId="0" borderId="4" xfId="0" applyNumberFormat="1" applyFont="1" applyBorder="1" applyAlignment="1">
      <alignment horizontal="center" vertical="center" wrapText="1"/>
    </xf>
    <xf numFmtId="0" fontId="2" fillId="0" borderId="8" xfId="0" applyNumberFormat="1" applyFont="1" applyBorder="1" applyAlignment="1" applyProtection="1">
      <alignment horizontal="center" vertical="center" wrapText="1"/>
      <protection locked="0"/>
    </xf>
    <xf numFmtId="49" fontId="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1" fontId="2" fillId="0" borderId="2"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49" fontId="2" fillId="0" borderId="2" xfId="0" applyNumberFormat="1" applyFont="1" applyBorder="1" applyAlignment="1" applyProtection="1">
      <alignment horizontal="center" vertical="center" wrapText="1"/>
      <protection locked="0"/>
    </xf>
    <xf numFmtId="0" fontId="2" fillId="0" borderId="2" xfId="0" applyFont="1" applyBorder="1" applyAlignment="1">
      <alignment horizontal="center" vertical="center"/>
    </xf>
    <xf numFmtId="0" fontId="2" fillId="0" borderId="9" xfId="0" applyNumberFormat="1" applyFont="1" applyBorder="1" applyAlignment="1" applyProtection="1">
      <alignment horizontal="center" vertical="center" wrapText="1"/>
      <protection locked="0"/>
    </xf>
    <xf numFmtId="49" fontId="2" fillId="0" borderId="6" xfId="0" applyNumberFormat="1" applyFont="1" applyBorder="1" applyAlignment="1" applyProtection="1">
      <alignment horizontal="center" vertical="center" wrapText="1"/>
      <protection locked="0"/>
    </xf>
    <xf numFmtId="0" fontId="2" fillId="0" borderId="6" xfId="0" applyFont="1" applyBorder="1" applyAlignment="1">
      <alignment horizontal="center" vertical="center" wrapText="1"/>
    </xf>
    <xf numFmtId="1" fontId="2" fillId="0" borderId="6" xfId="0" applyNumberFormat="1" applyFont="1" applyBorder="1" applyAlignment="1" applyProtection="1">
      <alignment horizontal="center" vertical="center" wrapText="1"/>
      <protection locked="0"/>
    </xf>
    <xf numFmtId="0" fontId="2" fillId="0" borderId="0" xfId="0" quotePrefix="1" applyFont="1" applyBorder="1" applyProtection="1">
      <protection hidden="1"/>
    </xf>
    <xf numFmtId="0" fontId="12" fillId="0" borderId="4" xfId="0" applyFont="1" applyBorder="1" applyAlignment="1">
      <alignment horizontal="center" vertical="center" wrapText="1"/>
    </xf>
    <xf numFmtId="49" fontId="12" fillId="0" borderId="4" xfId="0" applyNumberFormat="1" applyFont="1" applyBorder="1" applyAlignment="1" applyProtection="1">
      <alignment horizontal="center" vertical="center" wrapText="1"/>
      <protection locked="0"/>
    </xf>
    <xf numFmtId="0" fontId="12" fillId="0" borderId="4" xfId="0" applyFont="1" applyBorder="1" applyAlignment="1">
      <alignment horizontal="center" wrapText="1"/>
    </xf>
    <xf numFmtId="49" fontId="12" fillId="0" borderId="2" xfId="0" applyNumberFormat="1" applyFont="1" applyBorder="1" applyAlignment="1" applyProtection="1">
      <alignment horizontal="center" vertical="center" wrapText="1"/>
      <protection locked="0"/>
    </xf>
    <xf numFmtId="165" fontId="5" fillId="0" borderId="27" xfId="0" quotePrefix="1" applyNumberFormat="1" applyFont="1" applyBorder="1" applyAlignment="1" applyProtection="1">
      <alignment horizontal="center"/>
      <protection hidden="1"/>
    </xf>
    <xf numFmtId="0" fontId="14" fillId="0" borderId="2" xfId="1" applyFont="1" applyBorder="1" applyAlignment="1" applyProtection="1">
      <alignment horizontal="center" vertical="center" wrapText="1"/>
    </xf>
    <xf numFmtId="49" fontId="12" fillId="0" borderId="23" xfId="0" applyNumberFormat="1" applyFont="1" applyBorder="1" applyAlignment="1">
      <alignment horizontal="center" vertical="center" wrapText="1"/>
    </xf>
    <xf numFmtId="1" fontId="12" fillId="0" borderId="23" xfId="0" applyNumberFormat="1" applyFont="1" applyBorder="1" applyAlignment="1">
      <alignment horizontal="center" vertical="center" wrapText="1"/>
    </xf>
    <xf numFmtId="0" fontId="12" fillId="0" borderId="23" xfId="0" applyNumberFormat="1" applyFont="1" applyBorder="1" applyAlignment="1">
      <alignment horizontal="center" vertical="center" wrapText="1"/>
    </xf>
    <xf numFmtId="2" fontId="15" fillId="0" borderId="28" xfId="0" applyNumberFormat="1" applyFont="1" applyBorder="1" applyAlignment="1">
      <alignment horizontal="center" vertical="center" wrapText="1"/>
    </xf>
    <xf numFmtId="49" fontId="12" fillId="0" borderId="7" xfId="0" applyNumberFormat="1" applyFont="1" applyBorder="1" applyAlignment="1" applyProtection="1">
      <alignment horizontal="center" vertical="center" wrapText="1"/>
      <protection locked="0"/>
    </xf>
    <xf numFmtId="0" fontId="12" fillId="0" borderId="0" xfId="0" applyFont="1" applyBorder="1" applyAlignment="1">
      <alignment horizontal="center" vertical="center" wrapText="1"/>
    </xf>
    <xf numFmtId="49" fontId="12" fillId="0" borderId="9" xfId="0" applyNumberFormat="1" applyFont="1" applyBorder="1" applyAlignment="1" applyProtection="1">
      <alignment horizontal="center" vertical="center" wrapText="1"/>
      <protection locked="0"/>
    </xf>
    <xf numFmtId="49" fontId="12" fillId="0" borderId="6" xfId="0" applyNumberFormat="1" applyFont="1" applyBorder="1" applyAlignment="1" applyProtection="1">
      <alignment horizontal="center" vertical="center" wrapText="1"/>
      <protection locked="0"/>
    </xf>
    <xf numFmtId="0" fontId="12" fillId="0" borderId="6" xfId="0" applyFont="1" applyBorder="1" applyAlignment="1">
      <alignment horizontal="center" vertical="center" wrapText="1"/>
    </xf>
    <xf numFmtId="0" fontId="5" fillId="0" borderId="0" xfId="0" applyFont="1" applyBorder="1" applyAlignment="1">
      <alignment horizontal="center"/>
    </xf>
    <xf numFmtId="1" fontId="12" fillId="0" borderId="2" xfId="0" applyNumberFormat="1" applyFont="1" applyBorder="1" applyAlignment="1">
      <alignment horizontal="center" vertical="center" wrapText="1"/>
    </xf>
    <xf numFmtId="0" fontId="12" fillId="0" borderId="29" xfId="0" applyFont="1" applyBorder="1" applyAlignment="1">
      <alignment horizontal="center" vertical="center" wrapText="1"/>
    </xf>
    <xf numFmtId="0" fontId="12" fillId="0" borderId="30" xfId="0" applyFont="1" applyBorder="1" applyAlignment="1">
      <alignment horizontal="center" vertical="center" wrapText="1"/>
    </xf>
    <xf numFmtId="1" fontId="12" fillId="0" borderId="30" xfId="0" applyNumberFormat="1" applyFont="1" applyBorder="1" applyAlignment="1">
      <alignment horizontal="center" vertical="center" wrapText="1"/>
    </xf>
    <xf numFmtId="0" fontId="12" fillId="0" borderId="31" xfId="0" applyFont="1" applyBorder="1" applyAlignment="1" applyProtection="1">
      <alignment horizontal="center" vertical="center" wrapText="1"/>
      <protection hidden="1"/>
    </xf>
    <xf numFmtId="0" fontId="5" fillId="0" borderId="26" xfId="0" applyFont="1" applyBorder="1"/>
    <xf numFmtId="165" fontId="5" fillId="0" borderId="27" xfId="0" applyNumberFormat="1" applyFont="1" applyBorder="1" applyAlignment="1">
      <alignment horizontal="center"/>
    </xf>
    <xf numFmtId="0" fontId="12" fillId="0" borderId="22"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8" xfId="0" applyFont="1" applyBorder="1" applyAlignment="1">
      <alignment horizontal="center" vertical="center" wrapText="1"/>
    </xf>
    <xf numFmtId="49" fontId="12" fillId="0" borderId="8" xfId="0" applyNumberFormat="1" applyFont="1" applyBorder="1" applyAlignment="1">
      <alignment horizontal="center" vertical="center" wrapText="1"/>
    </xf>
    <xf numFmtId="49" fontId="12" fillId="0" borderId="2" xfId="0" applyNumberFormat="1" applyFont="1" applyBorder="1" applyAlignment="1" applyProtection="1">
      <alignment horizontal="left" vertical="center" wrapText="1"/>
      <protection locked="0"/>
    </xf>
    <xf numFmtId="49" fontId="12" fillId="0" borderId="2" xfId="0" applyNumberFormat="1" applyFont="1" applyBorder="1" applyAlignment="1">
      <alignment horizontal="center" vertical="center" wrapText="1"/>
    </xf>
    <xf numFmtId="0" fontId="12" fillId="0" borderId="8" xfId="0" applyNumberFormat="1" applyFont="1" applyBorder="1" applyAlignment="1" applyProtection="1">
      <alignment horizontal="center" vertical="center" wrapText="1"/>
      <protection locked="0"/>
    </xf>
    <xf numFmtId="0" fontId="12" fillId="0" borderId="9" xfId="0" applyNumberFormat="1" applyFont="1" applyFill="1" applyBorder="1" applyAlignment="1" applyProtection="1">
      <alignment horizontal="center" vertical="center" wrapText="1"/>
      <protection locked="0"/>
    </xf>
    <xf numFmtId="0" fontId="12" fillId="0" borderId="6" xfId="0" applyFont="1" applyBorder="1"/>
    <xf numFmtId="0" fontId="12" fillId="0" borderId="6" xfId="0" applyFont="1" applyBorder="1" applyAlignment="1">
      <alignment horizontal="center"/>
    </xf>
    <xf numFmtId="2" fontId="12" fillId="0" borderId="32"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4" fillId="0" borderId="0" xfId="0" applyFont="1" applyBorder="1" applyAlignment="1">
      <alignment horizontal="center"/>
    </xf>
    <xf numFmtId="1" fontId="12" fillId="0" borderId="22" xfId="0" applyNumberFormat="1" applyFont="1" applyBorder="1" applyAlignment="1" applyProtection="1">
      <alignment horizontal="center" vertical="center" wrapText="1"/>
      <protection locked="0"/>
    </xf>
    <xf numFmtId="1" fontId="12" fillId="0" borderId="7" xfId="0" applyNumberFormat="1" applyFont="1" applyBorder="1" applyAlignment="1" applyProtection="1">
      <alignment horizontal="center" vertical="center" wrapText="1"/>
      <protection locked="0"/>
    </xf>
    <xf numFmtId="1" fontId="12" fillId="0" borderId="24" xfId="0" applyNumberFormat="1" applyFont="1" applyBorder="1" applyAlignment="1" applyProtection="1">
      <alignment horizontal="center" vertical="center" wrapText="1"/>
      <protection locked="0"/>
    </xf>
    <xf numFmtId="49" fontId="12" fillId="0" borderId="23" xfId="0" applyNumberFormat="1" applyFont="1" applyBorder="1" applyAlignment="1">
      <alignment horizontal="left" vertical="center" wrapText="1"/>
    </xf>
    <xf numFmtId="0" fontId="12" fillId="0" borderId="2" xfId="0" applyFont="1" applyBorder="1" applyAlignment="1">
      <alignment horizontal="center" vertical="center"/>
    </xf>
    <xf numFmtId="0" fontId="12" fillId="0" borderId="2" xfId="0" applyFont="1" applyFill="1" applyBorder="1" applyAlignment="1">
      <alignment horizontal="center" vertical="center" wrapText="1"/>
    </xf>
    <xf numFmtId="0" fontId="12" fillId="0" borderId="0" xfId="0" applyFont="1" applyBorder="1" applyAlignment="1">
      <alignment horizontal="center" vertical="center"/>
    </xf>
    <xf numFmtId="0" fontId="8" fillId="0" borderId="0" xfId="0" applyFont="1" applyAlignment="1" applyProtection="1">
      <alignment horizontal="center" vertical="center" wrapText="1"/>
      <protection hidden="1"/>
    </xf>
    <xf numFmtId="0" fontId="0" fillId="0" borderId="0" xfId="0"/>
    <xf numFmtId="0" fontId="8" fillId="0" borderId="0" xfId="0" applyFont="1" applyAlignment="1" applyProtection="1">
      <alignment vertical="center" wrapText="1"/>
      <protection hidden="1"/>
    </xf>
    <xf numFmtId="0" fontId="12" fillId="0" borderId="22" xfId="0" applyNumberFormat="1" applyFont="1" applyBorder="1" applyAlignment="1">
      <alignment horizontal="center" vertical="center" wrapText="1"/>
    </xf>
    <xf numFmtId="49" fontId="12" fillId="0" borderId="8" xfId="0" applyNumberFormat="1" applyFont="1" applyBorder="1" applyAlignment="1" applyProtection="1">
      <alignment horizontal="center" vertical="center" wrapText="1"/>
      <protection locked="0"/>
    </xf>
    <xf numFmtId="0" fontId="18" fillId="0" borderId="2" xfId="0" applyFont="1" applyBorder="1"/>
    <xf numFmtId="0" fontId="18" fillId="0" borderId="6" xfId="0" applyFont="1" applyBorder="1"/>
    <xf numFmtId="0" fontId="12" fillId="0" borderId="33" xfId="0" applyFont="1" applyBorder="1" applyAlignment="1">
      <alignment horizontal="center" vertical="center" wrapText="1"/>
    </xf>
    <xf numFmtId="0" fontId="12" fillId="0" borderId="34" xfId="0" applyFont="1" applyBorder="1" applyAlignment="1">
      <alignment horizontal="center" vertical="center" wrapText="1"/>
    </xf>
    <xf numFmtId="1" fontId="12" fillId="0" borderId="34" xfId="0" applyNumberFormat="1" applyFont="1" applyBorder="1" applyAlignment="1">
      <alignment horizontal="center" vertical="center" wrapText="1"/>
    </xf>
    <xf numFmtId="0" fontId="12" fillId="0" borderId="35" xfId="0" applyFont="1" applyBorder="1" applyAlignment="1" applyProtection="1">
      <alignment horizontal="center" vertical="center" wrapText="1"/>
      <protection hidden="1"/>
    </xf>
    <xf numFmtId="0" fontId="6" fillId="0" borderId="29" xfId="0" applyFont="1" applyBorder="1" applyAlignment="1">
      <alignment horizontal="center" vertical="center" wrapText="1"/>
    </xf>
    <xf numFmtId="0" fontId="6" fillId="0" borderId="30" xfId="0" applyFont="1" applyBorder="1" applyAlignment="1">
      <alignment horizontal="center" vertical="center" wrapText="1"/>
    </xf>
    <xf numFmtId="1" fontId="6" fillId="0" borderId="30" xfId="0" applyNumberFormat="1" applyFont="1" applyBorder="1" applyAlignment="1">
      <alignment horizontal="center" vertical="center" wrapText="1"/>
    </xf>
    <xf numFmtId="0" fontId="6" fillId="0" borderId="31" xfId="0" applyFont="1" applyBorder="1" applyAlignment="1" applyProtection="1">
      <alignment horizontal="center" vertical="center" wrapText="1"/>
      <protection hidden="1"/>
    </xf>
    <xf numFmtId="49" fontId="3" fillId="0" borderId="0" xfId="0" applyNumberFormat="1" applyFont="1" applyFill="1" applyBorder="1" applyAlignment="1">
      <alignment horizontal="center" vertical="center" wrapText="1"/>
    </xf>
    <xf numFmtId="0" fontId="2" fillId="0" borderId="4" xfId="0" applyFont="1" applyBorder="1" applyAlignment="1">
      <alignment horizontal="center"/>
    </xf>
    <xf numFmtId="0" fontId="2" fillId="0" borderId="8" xfId="0" applyFont="1" applyBorder="1" applyAlignment="1">
      <alignment horizontal="center" vertical="center" wrapText="1"/>
    </xf>
    <xf numFmtId="0" fontId="2" fillId="0" borderId="2" xfId="0" quotePrefix="1" applyFont="1" applyBorder="1" applyAlignment="1">
      <alignment horizontal="center" vertical="center" wrapText="1"/>
    </xf>
    <xf numFmtId="0" fontId="6" fillId="0" borderId="2"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Border="1" applyAlignment="1">
      <alignment horizontal="center" vertical="center" wrapText="1"/>
    </xf>
    <xf numFmtId="0" fontId="0" fillId="0" borderId="0" xfId="0" applyFont="1"/>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8" xfId="0" applyFont="1" applyBorder="1" applyAlignment="1">
      <alignment horizontal="center" vertical="center"/>
    </xf>
    <xf numFmtId="0" fontId="2" fillId="0" borderId="2" xfId="0" applyFont="1" applyBorder="1" applyAlignment="1">
      <alignment horizontal="center" wrapText="1"/>
    </xf>
    <xf numFmtId="0" fontId="2" fillId="0" borderId="2" xfId="0" applyFont="1" applyBorder="1" applyAlignment="1">
      <alignment horizontal="center"/>
    </xf>
    <xf numFmtId="0" fontId="0" fillId="0" borderId="2" xfId="0" applyFont="1" applyBorder="1" applyAlignment="1">
      <alignment horizontal="center" wrapText="1"/>
    </xf>
    <xf numFmtId="0" fontId="0" fillId="0" borderId="0" xfId="0" applyFont="1" applyFill="1" applyBorder="1" applyAlignment="1">
      <alignment wrapText="1"/>
    </xf>
    <xf numFmtId="0" fontId="9" fillId="0" borderId="29" xfId="0" applyFont="1" applyBorder="1" applyAlignment="1" applyProtection="1">
      <alignment horizontal="center" vertical="center" wrapText="1"/>
      <protection hidden="1"/>
    </xf>
    <xf numFmtId="0" fontId="9" fillId="0" borderId="30" xfId="0" applyFont="1" applyBorder="1" applyAlignment="1" applyProtection="1">
      <alignment horizontal="center" vertical="center"/>
      <protection hidden="1"/>
    </xf>
    <xf numFmtId="0" fontId="9" fillId="0" borderId="30"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2" fillId="0" borderId="8" xfId="0" applyFont="1" applyBorder="1" applyAlignment="1">
      <alignment horizontal="center"/>
    </xf>
    <xf numFmtId="0" fontId="0" fillId="0" borderId="8" xfId="0" applyFont="1" applyBorder="1" applyAlignment="1">
      <alignment horizontal="center" vertical="center" wrapText="1"/>
    </xf>
    <xf numFmtId="0" fontId="2" fillId="0" borderId="30" xfId="0" applyFont="1" applyBorder="1" applyAlignment="1">
      <alignment horizontal="center" vertical="center"/>
    </xf>
    <xf numFmtId="0" fontId="2" fillId="0" borderId="31"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2" fillId="0" borderId="2" xfId="0" applyFont="1" applyBorder="1" applyAlignment="1">
      <alignment horizontal="left" vertical="center" wrapText="1"/>
    </xf>
    <xf numFmtId="0" fontId="0" fillId="0" borderId="0" xfId="0" applyFont="1" applyBorder="1"/>
    <xf numFmtId="0" fontId="0"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2" xfId="0" applyFont="1" applyBorder="1" applyAlignment="1">
      <alignment horizontal="center"/>
    </xf>
    <xf numFmtId="0" fontId="2" fillId="0" borderId="9" xfId="0" applyFont="1" applyBorder="1" applyAlignment="1">
      <alignment horizontal="center"/>
    </xf>
    <xf numFmtId="0" fontId="2" fillId="0" borderId="37" xfId="0" applyFont="1" applyBorder="1" applyAlignment="1">
      <alignment horizontal="center" vertical="center" wrapText="1"/>
    </xf>
    <xf numFmtId="0" fontId="12" fillId="0" borderId="0" xfId="0" applyFont="1" applyAlignment="1" applyProtection="1">
      <alignment vertical="center"/>
      <protection hidden="1"/>
    </xf>
    <xf numFmtId="0" fontId="12" fillId="0" borderId="0" xfId="0" applyFont="1" applyAlignment="1" applyProtection="1">
      <alignment horizontal="left" vertical="center"/>
      <protection hidden="1"/>
    </xf>
    <xf numFmtId="0" fontId="18" fillId="0" borderId="0" xfId="0" applyFont="1" applyAlignment="1"/>
    <xf numFmtId="0" fontId="12" fillId="0" borderId="0" xfId="0" applyFont="1" applyAlignment="1"/>
    <xf numFmtId="0" fontId="12"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2" fillId="0" borderId="2" xfId="0" applyFont="1" applyBorder="1" applyAlignment="1">
      <alignment wrapText="1"/>
    </xf>
    <xf numFmtId="0" fontId="2" fillId="0" borderId="23" xfId="0" applyFont="1" applyBorder="1" applyAlignment="1">
      <alignment wrapText="1"/>
    </xf>
    <xf numFmtId="0" fontId="2" fillId="0" borderId="23" xfId="0" applyFont="1" applyBorder="1" applyAlignment="1">
      <alignment horizontal="center"/>
    </xf>
    <xf numFmtId="0" fontId="0" fillId="0" borderId="6" xfId="0" applyFont="1" applyBorder="1" applyAlignment="1">
      <alignment wrapText="1"/>
    </xf>
    <xf numFmtId="0" fontId="5" fillId="0" borderId="38" xfId="0" applyFont="1" applyBorder="1" applyAlignment="1">
      <alignment horizontal="center"/>
    </xf>
    <xf numFmtId="0" fontId="0" fillId="0" borderId="0" xfId="0" applyFill="1" applyBorder="1" applyAlignment="1">
      <alignment horizontal="center"/>
    </xf>
    <xf numFmtId="0" fontId="19" fillId="0" borderId="0" xfId="0" applyFont="1"/>
    <xf numFmtId="0" fontId="8" fillId="0" borderId="0" xfId="0" applyFont="1" applyBorder="1" applyAlignment="1" applyProtection="1">
      <alignment vertical="center" wrapText="1"/>
      <protection hidden="1"/>
    </xf>
    <xf numFmtId="0" fontId="2" fillId="0" borderId="2" xfId="0" applyNumberFormat="1" applyFont="1" applyBorder="1" applyAlignment="1">
      <alignment wrapText="1"/>
    </xf>
    <xf numFmtId="0" fontId="0" fillId="0" borderId="0" xfId="0" applyFont="1" applyAlignment="1">
      <alignment horizontal="right"/>
    </xf>
    <xf numFmtId="0" fontId="2" fillId="0" borderId="22" xfId="0" applyFont="1" applyBorder="1" applyAlignment="1">
      <alignment horizontal="center" vertical="center" wrapText="1"/>
    </xf>
    <xf numFmtId="0" fontId="2" fillId="0" borderId="23" xfId="0" applyFont="1" applyBorder="1" applyAlignment="1">
      <alignment horizontal="left" vertical="center" wrapText="1"/>
    </xf>
    <xf numFmtId="0" fontId="2" fillId="0" borderId="23" xfId="0" applyNumberFormat="1" applyFont="1" applyBorder="1" applyAlignment="1">
      <alignment wrapText="1"/>
    </xf>
    <xf numFmtId="0" fontId="2" fillId="0" borderId="6" xfId="0" applyFont="1" applyBorder="1" applyAlignment="1">
      <alignment horizontal="left" vertical="center" wrapText="1"/>
    </xf>
    <xf numFmtId="0" fontId="2" fillId="0" borderId="6" xfId="0" applyNumberFormat="1" applyFont="1" applyBorder="1" applyAlignment="1">
      <alignment wrapText="1"/>
    </xf>
    <xf numFmtId="0" fontId="12" fillId="0" borderId="39"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2" xfId="0" applyFont="1" applyBorder="1" applyAlignment="1"/>
    <xf numFmtId="0" fontId="12" fillId="0" borderId="0" xfId="0" applyFont="1" applyBorder="1" applyAlignment="1">
      <alignment wrapText="1"/>
    </xf>
    <xf numFmtId="0" fontId="15" fillId="0" borderId="0" xfId="0" applyFont="1"/>
    <xf numFmtId="0" fontId="18" fillId="0" borderId="22" xfId="0" applyFont="1" applyBorder="1" applyAlignment="1">
      <alignment horizontal="center"/>
    </xf>
    <xf numFmtId="0" fontId="18" fillId="0" borderId="23" xfId="0" applyFont="1" applyBorder="1" applyAlignment="1"/>
    <xf numFmtId="0" fontId="18" fillId="0" borderId="32" xfId="0" applyFont="1" applyBorder="1" applyAlignment="1"/>
    <xf numFmtId="0" fontId="18" fillId="0" borderId="8" xfId="0" applyFont="1" applyBorder="1" applyAlignment="1">
      <alignment horizontal="center"/>
    </xf>
    <xf numFmtId="0" fontId="15" fillId="0" borderId="28" xfId="0" applyFont="1" applyBorder="1" applyAlignment="1">
      <alignment horizontal="center"/>
    </xf>
    <xf numFmtId="0" fontId="12" fillId="0" borderId="2" xfId="0" applyFont="1" applyBorder="1" applyAlignment="1">
      <alignment horizontal="left" vertical="center" wrapText="1"/>
    </xf>
    <xf numFmtId="0" fontId="15" fillId="0" borderId="28" xfId="0" applyFont="1" applyBorder="1" applyAlignment="1">
      <alignment horizontal="center" vertical="center" wrapText="1"/>
    </xf>
    <xf numFmtId="0" fontId="12" fillId="0" borderId="2" xfId="0" applyFont="1" applyFill="1" applyBorder="1" applyAlignment="1">
      <alignment horizontal="left" vertical="center" wrapText="1"/>
    </xf>
    <xf numFmtId="0" fontId="15" fillId="0" borderId="28" xfId="0" applyFont="1" applyFill="1" applyBorder="1" applyAlignment="1">
      <alignment horizontal="center" vertical="center" wrapText="1"/>
    </xf>
    <xf numFmtId="0" fontId="18" fillId="0" borderId="9" xfId="0" applyFont="1" applyBorder="1" applyAlignment="1">
      <alignment horizontal="center"/>
    </xf>
    <xf numFmtId="0" fontId="12" fillId="0" borderId="6" xfId="0" applyFont="1" applyFill="1" applyBorder="1" applyAlignment="1">
      <alignment horizontal="left" vertical="center" wrapText="1"/>
    </xf>
    <xf numFmtId="0" fontId="12" fillId="0" borderId="6" xfId="0" applyFont="1" applyFill="1" applyBorder="1" applyAlignment="1">
      <alignment horizontal="center" vertical="center" wrapText="1"/>
    </xf>
    <xf numFmtId="0" fontId="15" fillId="0" borderId="36" xfId="0" applyFont="1" applyFill="1" applyBorder="1" applyAlignment="1">
      <alignment horizontal="center" vertical="center" wrapText="1"/>
    </xf>
    <xf numFmtId="17" fontId="12" fillId="0" borderId="2" xfId="0" quotePrefix="1" applyNumberFormat="1" applyFont="1" applyBorder="1" applyAlignment="1">
      <alignment horizontal="center" vertical="center" wrapText="1"/>
    </xf>
    <xf numFmtId="0" fontId="18" fillId="0" borderId="30" xfId="0" applyFont="1" applyBorder="1" applyAlignment="1">
      <alignment horizontal="center" vertical="center" wrapText="1"/>
    </xf>
    <xf numFmtId="0" fontId="18" fillId="0" borderId="31" xfId="0" applyFont="1" applyBorder="1" applyAlignment="1">
      <alignment horizontal="center" vertical="center" wrapText="1"/>
    </xf>
    <xf numFmtId="0" fontId="12" fillId="0" borderId="23" xfId="0" applyFont="1" applyBorder="1" applyAlignment="1">
      <alignment horizontal="left" vertical="center" wrapText="1"/>
    </xf>
    <xf numFmtId="0" fontId="12" fillId="0" borderId="9" xfId="0" applyFont="1" applyBorder="1" applyAlignment="1">
      <alignment horizontal="center" vertical="center" wrapText="1"/>
    </xf>
    <xf numFmtId="0" fontId="12" fillId="0" borderId="6" xfId="0" applyFont="1" applyBorder="1" applyAlignment="1">
      <alignment horizontal="left" vertical="center" wrapText="1"/>
    </xf>
    <xf numFmtId="166" fontId="15" fillId="0" borderId="27" xfId="0" applyNumberFormat="1" applyFont="1" applyBorder="1" applyAlignment="1">
      <alignment horizontal="center"/>
    </xf>
    <xf numFmtId="49" fontId="0" fillId="0" borderId="0" xfId="0" applyNumberFormat="1"/>
    <xf numFmtId="0" fontId="17" fillId="0" borderId="0" xfId="0" applyFont="1"/>
    <xf numFmtId="0" fontId="18" fillId="0" borderId="22" xfId="0" applyFont="1" applyBorder="1" applyAlignment="1">
      <alignment horizontal="center" vertical="center"/>
    </xf>
    <xf numFmtId="0" fontId="18" fillId="0" borderId="8" xfId="0" applyFont="1" applyBorder="1" applyAlignment="1">
      <alignment horizontal="center" vertical="center"/>
    </xf>
    <xf numFmtId="0" fontId="18" fillId="0" borderId="0" xfId="0" applyFont="1" applyBorder="1" applyAlignment="1">
      <alignment horizontal="left" vertical="center" wrapText="1"/>
    </xf>
    <xf numFmtId="2" fontId="6" fillId="0" borderId="32" xfId="0" applyNumberFormat="1" applyFont="1" applyBorder="1" applyAlignment="1" applyProtection="1">
      <alignment horizontal="center" vertical="center" wrapText="1"/>
      <protection hidden="1"/>
    </xf>
    <xf numFmtId="2" fontId="2" fillId="0" borderId="28" xfId="0" applyNumberFormat="1" applyFont="1" applyBorder="1" applyAlignment="1" applyProtection="1">
      <alignment horizontal="center" vertical="center" wrapText="1"/>
      <protection hidden="1"/>
    </xf>
    <xf numFmtId="2" fontId="2" fillId="0" borderId="36" xfId="0" applyNumberFormat="1" applyFont="1" applyBorder="1" applyAlignment="1" applyProtection="1">
      <alignment horizontal="center" vertical="center" wrapText="1"/>
      <protection hidden="1"/>
    </xf>
    <xf numFmtId="2" fontId="2" fillId="0" borderId="40" xfId="0" applyNumberFormat="1" applyFont="1" applyBorder="1" applyAlignment="1" applyProtection="1">
      <alignment horizontal="center" vertical="center"/>
      <protection hidden="1"/>
    </xf>
    <xf numFmtId="2" fontId="2" fillId="0" borderId="28" xfId="0" applyNumberFormat="1" applyFont="1" applyBorder="1" applyAlignment="1" applyProtection="1">
      <alignment horizontal="center" vertical="center"/>
      <protection hidden="1"/>
    </xf>
    <xf numFmtId="2" fontId="2" fillId="0" borderId="36" xfId="0" applyNumberFormat="1" applyFont="1" applyBorder="1" applyAlignment="1" applyProtection="1">
      <alignment horizontal="center" vertical="center"/>
      <protection hidden="1"/>
    </xf>
    <xf numFmtId="2" fontId="2" fillId="0" borderId="32" xfId="0" applyNumberFormat="1" applyFont="1" applyBorder="1" applyAlignment="1" applyProtection="1">
      <alignment horizontal="center" vertical="center" wrapText="1"/>
      <protection hidden="1"/>
    </xf>
    <xf numFmtId="2" fontId="2" fillId="0" borderId="28" xfId="0" applyNumberFormat="1" applyFont="1" applyBorder="1" applyAlignment="1">
      <alignment horizontal="center" vertical="center" wrapText="1"/>
    </xf>
    <xf numFmtId="2" fontId="6" fillId="0" borderId="40" xfId="0" applyNumberFormat="1" applyFont="1" applyBorder="1" applyAlignment="1" applyProtection="1">
      <alignment horizontal="center" vertical="center" wrapText="1"/>
      <protection hidden="1"/>
    </xf>
    <xf numFmtId="2" fontId="6" fillId="0" borderId="28" xfId="0" applyNumberFormat="1" applyFont="1" applyBorder="1" applyAlignment="1" applyProtection="1">
      <alignment horizontal="center" vertical="center" wrapText="1"/>
      <protection hidden="1"/>
    </xf>
    <xf numFmtId="2" fontId="2" fillId="0" borderId="36" xfId="0" applyNumberFormat="1" applyFont="1" applyBorder="1" applyAlignment="1">
      <alignment horizontal="center"/>
    </xf>
    <xf numFmtId="2" fontId="2" fillId="0" borderId="28" xfId="0" applyNumberFormat="1" applyFont="1" applyBorder="1" applyAlignment="1">
      <alignment horizontal="center" vertical="center"/>
    </xf>
    <xf numFmtId="0" fontId="0" fillId="0" borderId="28" xfId="0" applyFont="1" applyBorder="1"/>
    <xf numFmtId="0" fontId="0" fillId="0" borderId="36" xfId="0" applyFont="1" applyBorder="1"/>
    <xf numFmtId="2" fontId="2" fillId="0" borderId="32" xfId="0" applyNumberFormat="1" applyFont="1" applyBorder="1" applyAlignment="1">
      <alignment horizontal="center" vertical="center" wrapText="1"/>
    </xf>
    <xf numFmtId="2" fontId="2" fillId="0" borderId="36" xfId="0" applyNumberFormat="1" applyFont="1" applyBorder="1" applyAlignment="1">
      <alignment horizontal="center" vertical="center" wrapText="1"/>
    </xf>
    <xf numFmtId="2" fontId="2" fillId="0" borderId="40" xfId="0" applyNumberFormat="1" applyFont="1" applyBorder="1" applyAlignment="1">
      <alignment horizontal="center" vertical="center" wrapText="1"/>
    </xf>
    <xf numFmtId="2" fontId="2" fillId="0" borderId="32" xfId="0" applyNumberFormat="1" applyFont="1" applyBorder="1" applyAlignment="1">
      <alignment horizontal="center" vertical="center"/>
    </xf>
    <xf numFmtId="164" fontId="2" fillId="0" borderId="28" xfId="0" applyNumberFormat="1" applyFont="1" applyBorder="1" applyAlignment="1">
      <alignment horizontal="center" vertical="center" wrapText="1"/>
    </xf>
    <xf numFmtId="164" fontId="2" fillId="0" borderId="36" xfId="0" applyNumberFormat="1" applyFont="1" applyBorder="1" applyAlignment="1">
      <alignment horizontal="center" vertical="center" wrapText="1"/>
    </xf>
    <xf numFmtId="4" fontId="2" fillId="0" borderId="32" xfId="0" applyNumberFormat="1" applyFont="1" applyBorder="1" applyAlignment="1">
      <alignment horizontal="center" vertical="center" wrapText="1"/>
    </xf>
    <xf numFmtId="4" fontId="2" fillId="0" borderId="28" xfId="0" applyNumberFormat="1" applyFont="1" applyBorder="1" applyAlignment="1">
      <alignment horizontal="center" vertical="center" wrapText="1"/>
    </xf>
    <xf numFmtId="4" fontId="2" fillId="0" borderId="36" xfId="0" applyNumberFormat="1" applyFont="1" applyBorder="1" applyAlignment="1">
      <alignment horizontal="center" vertical="center" wrapText="1"/>
    </xf>
    <xf numFmtId="0" fontId="18" fillId="0" borderId="41" xfId="0" applyFont="1" applyBorder="1"/>
    <xf numFmtId="0" fontId="12" fillId="0" borderId="41" xfId="0" applyFont="1" applyBorder="1"/>
    <xf numFmtId="0" fontId="0" fillId="0" borderId="41" xfId="0" applyFont="1" applyBorder="1"/>
    <xf numFmtId="0" fontId="0" fillId="0" borderId="41" xfId="0" applyFont="1" applyFill="1" applyBorder="1" applyAlignment="1">
      <alignment horizontal="center" vertical="center" wrapText="1"/>
    </xf>
    <xf numFmtId="0" fontId="12" fillId="0" borderId="41" xfId="0" applyFont="1" applyBorder="1" applyAlignment="1">
      <alignment horizontal="center" vertical="center"/>
    </xf>
    <xf numFmtId="0" fontId="12" fillId="0" borderId="41" xfId="0" applyNumberFormat="1" applyFont="1" applyFill="1" applyBorder="1" applyAlignment="1" applyProtection="1">
      <alignment horizontal="center" vertical="center" wrapText="1"/>
      <protection locked="0"/>
    </xf>
    <xf numFmtId="0" fontId="3" fillId="0" borderId="41" xfId="0" applyNumberFormat="1" applyFont="1" applyFill="1" applyBorder="1" applyAlignment="1" applyProtection="1">
      <alignment horizontal="center" vertical="center" wrapText="1"/>
      <protection locked="0"/>
    </xf>
    <xf numFmtId="2" fontId="2" fillId="0" borderId="41" xfId="0" applyNumberFormat="1" applyFont="1" applyBorder="1" applyAlignment="1" applyProtection="1">
      <alignment horizontal="center" vertical="center" wrapText="1"/>
      <protection hidden="1"/>
    </xf>
    <xf numFmtId="0" fontId="3" fillId="3" borderId="2" xfId="0" applyFont="1" applyFill="1" applyBorder="1" applyAlignment="1" applyProtection="1">
      <alignment horizontal="left" vertical="top"/>
      <protection hidden="1"/>
    </xf>
    <xf numFmtId="0" fontId="3" fillId="3" borderId="2" xfId="0" applyFont="1" applyFill="1" applyBorder="1" applyAlignment="1" applyProtection="1">
      <alignment horizontal="left" vertical="center"/>
      <protection hidden="1"/>
    </xf>
    <xf numFmtId="0" fontId="3" fillId="3" borderId="2" xfId="0" applyFont="1" applyFill="1" applyBorder="1" applyAlignment="1" applyProtection="1">
      <alignment vertical="center"/>
      <protection hidden="1"/>
    </xf>
    <xf numFmtId="0" fontId="21" fillId="0" borderId="0" xfId="0" applyFont="1"/>
    <xf numFmtId="0" fontId="22" fillId="0" borderId="0" xfId="0" applyFont="1" applyAlignment="1" applyProtection="1">
      <alignment horizontal="left" vertical="center"/>
      <protection hidden="1"/>
    </xf>
    <xf numFmtId="0" fontId="3" fillId="5" borderId="2" xfId="0" applyFont="1" applyFill="1" applyBorder="1" applyAlignment="1" applyProtection="1">
      <alignment horizontal="left" vertical="center"/>
      <protection locked="0"/>
    </xf>
    <xf numFmtId="49" fontId="3" fillId="5" borderId="2" xfId="0" applyNumberFormat="1" applyFont="1" applyFill="1" applyBorder="1" applyAlignment="1" applyProtection="1">
      <alignment horizontal="left" vertical="center"/>
      <protection locked="0"/>
    </xf>
    <xf numFmtId="0" fontId="3" fillId="5" borderId="2" xfId="0" applyFont="1" applyFill="1" applyBorder="1" applyAlignment="1" applyProtection="1">
      <alignment vertical="center"/>
      <protection locked="0"/>
    </xf>
    <xf numFmtId="0" fontId="23" fillId="0" borderId="0" xfId="0" applyFont="1"/>
    <xf numFmtId="0" fontId="2" fillId="0" borderId="44" xfId="0" applyFont="1" applyBorder="1" applyAlignment="1">
      <alignment horizontal="center" vertical="top"/>
    </xf>
    <xf numFmtId="0" fontId="0" fillId="0" borderId="22" xfId="0" applyNumberFormat="1" applyFont="1" applyBorder="1" applyAlignment="1" applyProtection="1">
      <alignment horizontal="left" vertical="center" wrapText="1"/>
      <protection locked="0"/>
    </xf>
    <xf numFmtId="49" fontId="0" fillId="0" borderId="2" xfId="0" applyNumberFormat="1" applyFont="1" applyBorder="1" applyAlignment="1">
      <alignment horizontal="left" vertical="center" wrapText="1"/>
    </xf>
    <xf numFmtId="0" fontId="0" fillId="0" borderId="4" xfId="0" applyFont="1" applyBorder="1" applyAlignment="1">
      <alignment horizontal="left" vertical="center" wrapText="1"/>
    </xf>
    <xf numFmtId="1" fontId="0" fillId="0" borderId="4" xfId="0" applyNumberFormat="1" applyFont="1" applyBorder="1" applyAlignment="1">
      <alignment horizontal="left" vertical="center" wrapText="1"/>
    </xf>
    <xf numFmtId="0" fontId="0" fillId="0" borderId="40" xfId="0" applyFont="1" applyBorder="1" applyAlignment="1" applyProtection="1">
      <alignment horizontal="left" vertical="center" wrapText="1"/>
      <protection hidden="1"/>
    </xf>
    <xf numFmtId="0" fontId="0" fillId="0" borderId="7" xfId="0" applyNumberFormat="1" applyFont="1" applyBorder="1" applyAlignment="1" applyProtection="1">
      <alignment horizontal="left" vertical="center" wrapText="1"/>
      <protection locked="0"/>
    </xf>
    <xf numFmtId="0" fontId="26" fillId="0" borderId="0" xfId="0" applyFont="1" applyAlignment="1">
      <alignment horizontal="left"/>
    </xf>
    <xf numFmtId="2" fontId="0" fillId="0" borderId="28" xfId="0" applyNumberFormat="1" applyFont="1" applyBorder="1" applyAlignment="1" applyProtection="1">
      <alignment horizontal="left" vertical="center" wrapText="1"/>
      <protection hidden="1"/>
    </xf>
    <xf numFmtId="1" fontId="0" fillId="0" borderId="2" xfId="0" applyNumberFormat="1" applyFont="1" applyBorder="1" applyAlignment="1">
      <alignment horizontal="left" vertical="center" wrapText="1"/>
    </xf>
    <xf numFmtId="49" fontId="0" fillId="0" borderId="2" xfId="0" applyNumberFormat="1" applyFont="1" applyBorder="1" applyAlignment="1" applyProtection="1">
      <alignment horizontal="left" vertical="center" wrapText="1"/>
      <protection locked="0"/>
    </xf>
    <xf numFmtId="0" fontId="0" fillId="0" borderId="2" xfId="0" applyFont="1" applyBorder="1" applyAlignment="1">
      <alignment horizontal="left" vertical="center" wrapText="1"/>
    </xf>
    <xf numFmtId="1" fontId="0" fillId="0" borderId="2" xfId="0" applyNumberFormat="1" applyFont="1" applyBorder="1" applyAlignment="1" applyProtection="1">
      <alignment horizontal="left" vertical="center" wrapText="1"/>
      <protection locked="0"/>
    </xf>
    <xf numFmtId="0" fontId="26" fillId="0" borderId="2" xfId="0" applyFont="1" applyBorder="1" applyAlignment="1">
      <alignment horizontal="left" wrapText="1"/>
    </xf>
    <xf numFmtId="0" fontId="26" fillId="0" borderId="2" xfId="0" applyFont="1" applyBorder="1" applyAlignment="1">
      <alignment horizontal="left"/>
    </xf>
    <xf numFmtId="0" fontId="0" fillId="0" borderId="2" xfId="0" applyFont="1" applyBorder="1" applyAlignment="1" applyProtection="1">
      <alignment horizontal="left" vertical="center" wrapText="1"/>
      <protection locked="0"/>
    </xf>
    <xf numFmtId="0" fontId="0" fillId="0" borderId="2" xfId="0" applyFont="1" applyBorder="1" applyAlignment="1">
      <alignment horizontal="left" vertical="center"/>
    </xf>
    <xf numFmtId="0" fontId="15" fillId="0" borderId="46" xfId="0" applyFont="1" applyBorder="1"/>
    <xf numFmtId="165" fontId="15" fillId="0" borderId="47" xfId="0" applyNumberFormat="1" applyFont="1" applyBorder="1" applyAlignment="1">
      <alignment horizontal="center" vertical="center"/>
    </xf>
    <xf numFmtId="49" fontId="27" fillId="0" borderId="2" xfId="0" applyNumberFormat="1" applyFont="1" applyBorder="1" applyAlignment="1" applyProtection="1">
      <alignment horizontal="center" vertical="center" wrapText="1"/>
      <protection locked="0"/>
    </xf>
    <xf numFmtId="49" fontId="28" fillId="0" borderId="2" xfId="0" applyNumberFormat="1" applyFont="1" applyBorder="1" applyAlignment="1" applyProtection="1">
      <alignment horizontal="center" vertical="center" wrapText="1"/>
      <protection locked="0"/>
    </xf>
    <xf numFmtId="49" fontId="28" fillId="0" borderId="2" xfId="0" applyNumberFormat="1" applyFont="1" applyBorder="1" applyAlignment="1">
      <alignment horizontal="center" vertical="center" wrapText="1"/>
    </xf>
    <xf numFmtId="0" fontId="28" fillId="0" borderId="2" xfId="0" applyFont="1" applyBorder="1" applyAlignment="1" applyProtection="1">
      <alignment horizontal="center" vertical="center" wrapText="1"/>
      <protection locked="0"/>
    </xf>
    <xf numFmtId="0" fontId="28" fillId="0" borderId="2" xfId="0" applyFont="1" applyBorder="1" applyAlignment="1">
      <alignment horizontal="center" vertical="center" wrapText="1"/>
    </xf>
    <xf numFmtId="1" fontId="28" fillId="0" borderId="2" xfId="0" applyNumberFormat="1" applyFont="1" applyBorder="1" applyAlignment="1" applyProtection="1">
      <alignment horizontal="center" vertical="center" wrapText="1"/>
      <protection locked="0"/>
    </xf>
    <xf numFmtId="0" fontId="28" fillId="0" borderId="2" xfId="0" applyFont="1" applyBorder="1" applyAlignment="1">
      <alignment horizontal="center" vertical="center"/>
    </xf>
    <xf numFmtId="0" fontId="2" fillId="0" borderId="2" xfId="0" quotePrefix="1" applyFont="1" applyBorder="1" applyAlignment="1">
      <alignment horizontal="center" vertical="center"/>
    </xf>
    <xf numFmtId="0" fontId="28" fillId="0" borderId="8" xfId="0" applyFont="1" applyBorder="1" applyAlignment="1">
      <alignment vertical="center" wrapText="1"/>
    </xf>
    <xf numFmtId="0" fontId="2" fillId="0" borderId="34" xfId="0" applyFont="1" applyBorder="1" applyAlignment="1">
      <alignment horizontal="center" vertical="center" wrapText="1"/>
    </xf>
    <xf numFmtId="0" fontId="2" fillId="0" borderId="35" xfId="0" applyFont="1" applyFill="1" applyBorder="1" applyAlignment="1">
      <alignment horizontal="center" vertical="center" wrapText="1"/>
    </xf>
    <xf numFmtId="0" fontId="0" fillId="0" borderId="2"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23" xfId="0" applyFont="1" applyBorder="1" applyAlignment="1">
      <alignment horizontal="center" vertical="center" wrapText="1"/>
    </xf>
    <xf numFmtId="0" fontId="1" fillId="0" borderId="2"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0" fillId="0" borderId="2" xfId="0" applyFont="1" applyBorder="1" applyAlignment="1">
      <alignment horizontal="center"/>
    </xf>
    <xf numFmtId="16" fontId="0" fillId="0" borderId="2" xfId="0" applyNumberFormat="1" applyFont="1" applyBorder="1" applyAlignment="1">
      <alignment horizontal="center"/>
    </xf>
    <xf numFmtId="0" fontId="0" fillId="0" borderId="2" xfId="0" quotePrefix="1" applyFont="1" applyBorder="1" applyAlignment="1">
      <alignment horizontal="center" vertical="center" wrapText="1"/>
    </xf>
    <xf numFmtId="0" fontId="0" fillId="0" borderId="2" xfId="0" applyFont="1" applyFill="1" applyBorder="1" applyAlignment="1">
      <alignment horizontal="center" vertical="center" wrapText="1"/>
    </xf>
    <xf numFmtId="0" fontId="5" fillId="0" borderId="46" xfId="0" applyFont="1" applyBorder="1"/>
    <xf numFmtId="165" fontId="5" fillId="0" borderId="47" xfId="0" applyNumberFormat="1" applyFont="1" applyBorder="1" applyAlignment="1">
      <alignment horizontal="center"/>
    </xf>
    <xf numFmtId="0" fontId="0" fillId="0" borderId="2" xfId="0" applyFont="1" applyBorder="1" applyAlignment="1" applyProtection="1">
      <alignment horizontal="center" vertical="center" wrapText="1"/>
      <protection hidden="1"/>
    </xf>
    <xf numFmtId="0" fontId="0" fillId="0" borderId="2" xfId="0" applyFont="1" applyBorder="1" applyAlignment="1">
      <alignment horizontal="center" vertical="center"/>
    </xf>
    <xf numFmtId="1" fontId="0" fillId="0" borderId="2" xfId="0" applyNumberFormat="1" applyFont="1" applyBorder="1" applyAlignment="1">
      <alignment horizontal="center" vertical="center" wrapText="1"/>
    </xf>
    <xf numFmtId="0" fontId="2" fillId="0" borderId="4" xfId="0" applyFont="1" applyBorder="1" applyAlignment="1">
      <alignment wrapText="1"/>
    </xf>
    <xf numFmtId="0" fontId="2" fillId="0" borderId="2" xfId="0" applyFont="1" applyBorder="1" applyAlignment="1">
      <alignment horizontal="left" wrapText="1"/>
    </xf>
    <xf numFmtId="0" fontId="2" fillId="0" borderId="34" xfId="0" applyFont="1" applyBorder="1" applyAlignment="1">
      <alignment horizontal="center" vertical="center"/>
    </xf>
    <xf numFmtId="0" fontId="14" fillId="0" borderId="34" xfId="0" applyFont="1" applyBorder="1" applyAlignment="1">
      <alignment horizontal="left" vertical="center" wrapText="1"/>
    </xf>
    <xf numFmtId="0" fontId="14" fillId="0" borderId="34" xfId="0" applyFont="1" applyBorder="1" applyAlignment="1">
      <alignment horizontal="center" vertical="center" wrapText="1"/>
    </xf>
    <xf numFmtId="0" fontId="14" fillId="0" borderId="35" xfId="0" applyFont="1" applyBorder="1" applyAlignment="1">
      <alignment horizontal="center" vertical="center" wrapText="1"/>
    </xf>
    <xf numFmtId="0" fontId="2" fillId="0" borderId="0" xfId="0" applyFont="1" applyBorder="1"/>
    <xf numFmtId="165" fontId="5" fillId="0" borderId="47" xfId="0" applyNumberFormat="1" applyFont="1" applyBorder="1" applyAlignment="1">
      <alignment horizontal="center" vertical="center" wrapText="1"/>
    </xf>
    <xf numFmtId="0" fontId="31" fillId="0" borderId="34" xfId="0" applyFont="1" applyBorder="1" applyAlignment="1">
      <alignment horizontal="center" vertical="center" wrapText="1"/>
    </xf>
    <xf numFmtId="0" fontId="0" fillId="2" borderId="0" xfId="0" applyFill="1" applyBorder="1" applyAlignment="1">
      <alignment horizontal="center"/>
    </xf>
    <xf numFmtId="0" fontId="12" fillId="0" borderId="35" xfId="0" applyFont="1" applyBorder="1" applyAlignment="1">
      <alignment horizontal="center" vertical="center" wrapText="1"/>
    </xf>
    <xf numFmtId="0" fontId="0" fillId="0" borderId="22" xfId="0" applyNumberFormat="1" applyFont="1" applyBorder="1" applyAlignment="1" applyProtection="1">
      <alignment horizontal="center" vertical="center" wrapText="1"/>
      <protection locked="0"/>
    </xf>
    <xf numFmtId="49" fontId="0" fillId="0" borderId="2" xfId="0" applyNumberFormat="1" applyFont="1" applyBorder="1" applyAlignment="1">
      <alignment horizontal="center" vertical="center" wrapText="1"/>
    </xf>
    <xf numFmtId="2" fontId="0" fillId="0" borderId="28" xfId="0" applyNumberFormat="1" applyFont="1" applyBorder="1" applyAlignment="1" applyProtection="1">
      <alignment horizontal="center" vertical="center" wrapText="1"/>
      <protection hidden="1"/>
    </xf>
    <xf numFmtId="49" fontId="0" fillId="0" borderId="2" xfId="0" applyNumberFormat="1" applyFont="1" applyBorder="1" applyAlignment="1" applyProtection="1">
      <alignment horizontal="center" vertical="center" wrapText="1"/>
      <protection locked="0"/>
    </xf>
    <xf numFmtId="1" fontId="0" fillId="0" borderId="2" xfId="0" applyNumberFormat="1" applyFont="1" applyBorder="1" applyAlignment="1" applyProtection="1">
      <alignment horizontal="center" vertical="center" wrapText="1"/>
      <protection locked="0"/>
    </xf>
    <xf numFmtId="0" fontId="26" fillId="0" borderId="2" xfId="0" applyFont="1" applyBorder="1" applyAlignment="1">
      <alignment horizontal="center" wrapText="1"/>
    </xf>
    <xf numFmtId="0" fontId="26" fillId="0" borderId="2" xfId="0" applyFont="1" applyBorder="1" applyAlignment="1">
      <alignment horizontal="center"/>
    </xf>
    <xf numFmtId="0" fontId="0" fillId="0" borderId="2" xfId="0" applyFont="1" applyBorder="1" applyAlignment="1" applyProtection="1">
      <alignment horizontal="center" vertical="center" wrapText="1"/>
      <protection locked="0"/>
    </xf>
    <xf numFmtId="0" fontId="24" fillId="0" borderId="22" xfId="0" applyNumberFormat="1" applyFont="1" applyFill="1" applyBorder="1" applyAlignment="1" applyProtection="1">
      <alignment horizontal="center" vertical="center" wrapText="1"/>
      <protection locked="0"/>
    </xf>
    <xf numFmtId="0" fontId="29" fillId="0" borderId="2" xfId="0" applyFont="1" applyFill="1" applyBorder="1" applyAlignment="1">
      <alignment horizontal="center" vertical="center" wrapText="1"/>
    </xf>
    <xf numFmtId="0" fontId="24" fillId="0" borderId="8" xfId="0" applyNumberFormat="1" applyFont="1" applyFill="1" applyBorder="1" applyAlignment="1" applyProtection="1">
      <alignment horizontal="center" vertical="center" wrapText="1"/>
      <protection locked="0"/>
    </xf>
    <xf numFmtId="14" fontId="0" fillId="0" borderId="2" xfId="0" applyNumberFormat="1" applyFont="1" applyFill="1" applyBorder="1" applyAlignment="1">
      <alignment horizontal="center" vertical="center" wrapText="1"/>
    </xf>
    <xf numFmtId="0" fontId="2" fillId="0" borderId="23" xfId="0" applyFont="1" applyBorder="1" applyAlignment="1">
      <alignment horizontal="center" wrapText="1"/>
    </xf>
    <xf numFmtId="0" fontId="18" fillId="0" borderId="0" xfId="0" applyFont="1" applyBorder="1" applyAlignment="1">
      <alignment horizontal="center" vertical="center" wrapText="1"/>
    </xf>
    <xf numFmtId="165" fontId="15" fillId="0" borderId="47" xfId="0" applyNumberFormat="1" applyFont="1" applyBorder="1" applyAlignment="1">
      <alignment horizontal="center" vertical="center" wrapText="1"/>
    </xf>
    <xf numFmtId="0" fontId="0" fillId="0" borderId="2" xfId="0" applyFont="1" applyFill="1" applyBorder="1" applyAlignment="1">
      <alignment horizontal="center" wrapText="1"/>
    </xf>
    <xf numFmtId="0" fontId="0" fillId="0" borderId="2" xfId="0" quotePrefix="1" applyFont="1" applyFill="1" applyBorder="1" applyAlignment="1">
      <alignment horizontal="center" vertical="center" wrapText="1"/>
    </xf>
    <xf numFmtId="0" fontId="28" fillId="0" borderId="2" xfId="0" applyFont="1" applyFill="1" applyBorder="1" applyAlignment="1">
      <alignment horizontal="center" vertical="center" wrapText="1"/>
    </xf>
    <xf numFmtId="1" fontId="28" fillId="0" borderId="2" xfId="0" applyNumberFormat="1" applyFont="1" applyBorder="1" applyAlignment="1">
      <alignment horizontal="center" vertical="center" wrapText="1"/>
    </xf>
    <xf numFmtId="0" fontId="1" fillId="0" borderId="28" xfId="0" applyFont="1" applyFill="1" applyBorder="1" applyAlignment="1">
      <alignment horizontal="center" vertical="center" wrapText="1"/>
    </xf>
    <xf numFmtId="14" fontId="28" fillId="0" borderId="23" xfId="0" quotePrefix="1" applyNumberFormat="1" applyFont="1" applyFill="1" applyBorder="1" applyAlignment="1">
      <alignment horizontal="center" vertical="center" wrapText="1"/>
    </xf>
    <xf numFmtId="2" fontId="28" fillId="0" borderId="32" xfId="0" applyNumberFormat="1" applyFont="1" applyFill="1" applyBorder="1" applyAlignment="1">
      <alignment horizontal="center" vertical="center" wrapText="1"/>
    </xf>
    <xf numFmtId="0" fontId="12" fillId="0" borderId="48" xfId="0" applyFont="1" applyBorder="1" applyAlignment="1">
      <alignment horizontal="center" vertical="center" wrapText="1"/>
    </xf>
    <xf numFmtId="1" fontId="0" fillId="0" borderId="28" xfId="0" applyNumberFormat="1" applyFont="1" applyBorder="1" applyAlignment="1">
      <alignment horizontal="center" vertical="center" wrapText="1"/>
    </xf>
    <xf numFmtId="2" fontId="14" fillId="0" borderId="32" xfId="0" applyNumberFormat="1" applyFont="1" applyBorder="1" applyAlignment="1">
      <alignment horizontal="center"/>
    </xf>
    <xf numFmtId="2" fontId="14" fillId="0" borderId="28" xfId="0" applyNumberFormat="1" applyFont="1" applyBorder="1" applyAlignment="1">
      <alignment horizontal="center"/>
    </xf>
    <xf numFmtId="2" fontId="14" fillId="0" borderId="28" xfId="0" applyNumberFormat="1" applyFont="1" applyBorder="1" applyAlignment="1">
      <alignment horizontal="center" vertical="center" wrapText="1"/>
    </xf>
    <xf numFmtId="1" fontId="14" fillId="0" borderId="35" xfId="0" applyNumberFormat="1" applyFont="1" applyFill="1" applyBorder="1" applyAlignment="1">
      <alignment horizontal="center" vertical="center" wrapText="1"/>
    </xf>
    <xf numFmtId="1" fontId="14" fillId="0" borderId="32" xfId="0" applyNumberFormat="1" applyFont="1" applyFill="1" applyBorder="1" applyAlignment="1">
      <alignment horizontal="center" vertical="center" wrapText="1"/>
    </xf>
    <xf numFmtId="1" fontId="14" fillId="0" borderId="28" xfId="0" applyNumberFormat="1" applyFont="1" applyFill="1" applyBorder="1" applyAlignment="1">
      <alignment horizontal="center" vertical="center" wrapText="1"/>
    </xf>
    <xf numFmtId="0" fontId="17" fillId="0" borderId="0" xfId="0" applyFont="1" applyBorder="1"/>
    <xf numFmtId="0" fontId="18" fillId="0" borderId="0" xfId="0" applyFont="1" applyBorder="1"/>
    <xf numFmtId="166" fontId="15" fillId="0" borderId="47" xfId="0" applyNumberFormat="1" applyFont="1" applyBorder="1" applyAlignment="1">
      <alignment horizontal="center"/>
    </xf>
    <xf numFmtId="0" fontId="1" fillId="0" borderId="2" xfId="0" quotePrefix="1" applyFont="1" applyFill="1" applyBorder="1" applyAlignment="1">
      <alignment horizontal="center" vertical="center" wrapText="1"/>
    </xf>
    <xf numFmtId="0" fontId="0" fillId="0" borderId="2" xfId="0" applyFont="1" applyFill="1" applyBorder="1" applyAlignment="1">
      <alignment horizontal="center" vertical="center"/>
    </xf>
    <xf numFmtId="0" fontId="1" fillId="0" borderId="23" xfId="0" applyFont="1" applyFill="1" applyBorder="1" applyAlignment="1">
      <alignment horizontal="center" vertical="center" wrapText="1"/>
    </xf>
    <xf numFmtId="0" fontId="1" fillId="0" borderId="32" xfId="0" applyFont="1" applyFill="1" applyBorder="1" applyAlignment="1">
      <alignment horizontal="center" vertical="center" wrapText="1"/>
    </xf>
    <xf numFmtId="0" fontId="1" fillId="0" borderId="36" xfId="0" applyFont="1" applyFill="1" applyBorder="1" applyAlignment="1">
      <alignment horizontal="center" vertical="center" wrapText="1"/>
    </xf>
    <xf numFmtId="0" fontId="12" fillId="0" borderId="0" xfId="0" applyFont="1" applyBorder="1"/>
    <xf numFmtId="165" fontId="12" fillId="0" borderId="47" xfId="0" applyNumberFormat="1" applyFont="1" applyBorder="1" applyAlignment="1">
      <alignment horizontal="center"/>
    </xf>
    <xf numFmtId="0" fontId="0" fillId="0" borderId="41" xfId="0" quotePrefix="1" applyFont="1" applyFill="1" applyBorder="1" applyAlignment="1">
      <alignment horizontal="center" vertical="center"/>
    </xf>
    <xf numFmtId="0" fontId="0" fillId="0" borderId="0" xfId="0" quotePrefix="1" applyFont="1" applyFill="1" applyBorder="1" applyAlignment="1">
      <alignment horizontal="center" vertical="center"/>
    </xf>
    <xf numFmtId="0" fontId="17" fillId="0" borderId="0" xfId="0" applyFont="1" applyFill="1" applyBorder="1" applyAlignment="1">
      <alignment horizontal="left" vertical="center" wrapText="1"/>
    </xf>
    <xf numFmtId="0" fontId="24" fillId="0" borderId="2" xfId="0" applyFont="1" applyFill="1" applyBorder="1" applyAlignment="1">
      <alignment horizontal="center" vertical="center" wrapText="1"/>
    </xf>
    <xf numFmtId="0" fontId="1" fillId="0" borderId="2" xfId="0" applyFont="1" applyFill="1" applyBorder="1"/>
    <xf numFmtId="0" fontId="1" fillId="0" borderId="2" xfId="0" applyFont="1" applyFill="1" applyBorder="1" applyAlignment="1">
      <alignment horizontal="center"/>
    </xf>
    <xf numFmtId="0" fontId="24" fillId="0" borderId="2" xfId="0" quotePrefix="1" applyFont="1" applyFill="1" applyBorder="1" applyAlignment="1">
      <alignment horizontal="center" vertical="center" wrapText="1"/>
    </xf>
    <xf numFmtId="0" fontId="1" fillId="0" borderId="2" xfId="0" applyFont="1" applyFill="1" applyBorder="1" applyAlignment="1">
      <alignment horizontal="center" wrapText="1"/>
    </xf>
    <xf numFmtId="0" fontId="1" fillId="0" borderId="8" xfId="0" applyFont="1" applyFill="1" applyBorder="1" applyAlignment="1">
      <alignment horizontal="center"/>
    </xf>
    <xf numFmtId="0" fontId="1" fillId="0" borderId="28" xfId="0" applyFont="1" applyFill="1" applyBorder="1" applyAlignment="1">
      <alignment horizontal="center"/>
    </xf>
    <xf numFmtId="0" fontId="24" fillId="0" borderId="2" xfId="0" applyFont="1" applyFill="1" applyBorder="1" applyAlignment="1">
      <alignment wrapText="1"/>
    </xf>
    <xf numFmtId="0" fontId="24" fillId="0" borderId="2" xfId="0" applyFont="1" applyFill="1" applyBorder="1" applyAlignment="1">
      <alignment horizontal="left" vertical="center" wrapText="1"/>
    </xf>
    <xf numFmtId="0" fontId="24" fillId="0" borderId="28" xfId="0" applyFont="1" applyFill="1" applyBorder="1" applyAlignment="1">
      <alignment horizontal="center" vertical="center" wrapText="1"/>
    </xf>
    <xf numFmtId="0" fontId="24" fillId="0" borderId="6" xfId="0" applyFont="1" applyFill="1" applyBorder="1" applyAlignment="1">
      <alignment horizontal="left" vertical="center" wrapText="1"/>
    </xf>
    <xf numFmtId="0" fontId="24" fillId="0" borderId="6" xfId="0" applyFont="1" applyFill="1" applyBorder="1" applyAlignment="1">
      <alignment horizontal="center" vertical="center" wrapText="1"/>
    </xf>
    <xf numFmtId="0" fontId="24" fillId="0" borderId="36" xfId="0" applyFont="1" applyFill="1" applyBorder="1" applyAlignment="1">
      <alignment horizontal="center" vertical="center" wrapText="1"/>
    </xf>
    <xf numFmtId="165" fontId="15" fillId="0" borderId="47" xfId="0" applyNumberFormat="1" applyFont="1" applyBorder="1" applyAlignment="1">
      <alignment horizontal="center"/>
    </xf>
    <xf numFmtId="0" fontId="1" fillId="0" borderId="22" xfId="0" applyFont="1" applyFill="1" applyBorder="1" applyAlignment="1">
      <alignment horizontal="center"/>
    </xf>
    <xf numFmtId="0" fontId="24" fillId="0" borderId="23" xfId="0" quotePrefix="1" applyFont="1" applyFill="1" applyBorder="1" applyAlignment="1">
      <alignment horizontal="center" vertical="center" wrapText="1"/>
    </xf>
    <xf numFmtId="0" fontId="1" fillId="0" borderId="23" xfId="0" applyFont="1" applyFill="1" applyBorder="1" applyAlignment="1">
      <alignment horizontal="center"/>
    </xf>
    <xf numFmtId="0" fontId="24" fillId="0" borderId="23" xfId="0" applyFont="1" applyFill="1" applyBorder="1" applyAlignment="1">
      <alignment horizontal="center" vertical="center" wrapText="1"/>
    </xf>
    <xf numFmtId="0" fontId="24" fillId="0" borderId="32" xfId="0" applyFont="1" applyFill="1" applyBorder="1" applyAlignment="1">
      <alignment horizontal="center" vertical="center" wrapText="1"/>
    </xf>
    <xf numFmtId="0" fontId="1" fillId="0" borderId="9" xfId="0" applyFont="1" applyFill="1" applyBorder="1" applyAlignment="1">
      <alignment horizontal="center"/>
    </xf>
    <xf numFmtId="0" fontId="0" fillId="0" borderId="0"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23" xfId="0" quotePrefix="1" applyFont="1" applyBorder="1" applyAlignment="1">
      <alignment horizontal="center" vertical="center" wrapText="1"/>
    </xf>
    <xf numFmtId="0" fontId="2" fillId="0" borderId="23" xfId="0" applyFont="1" applyBorder="1" applyAlignment="1">
      <alignment horizontal="center" vertical="center"/>
    </xf>
    <xf numFmtId="0" fontId="2" fillId="0" borderId="32"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28" xfId="0" applyFont="1" applyBorder="1" applyAlignment="1">
      <alignment horizontal="center"/>
    </xf>
    <xf numFmtId="0" fontId="2" fillId="0" borderId="6" xfId="0" applyFont="1" applyBorder="1" applyAlignment="1">
      <alignment horizontal="center" wrapText="1"/>
    </xf>
    <xf numFmtId="0" fontId="2" fillId="0" borderId="6" xfId="0" applyFont="1" applyBorder="1" applyAlignment="1">
      <alignment wrapText="1"/>
    </xf>
    <xf numFmtId="0" fontId="2" fillId="0" borderId="6" xfId="0" applyFont="1" applyBorder="1" applyAlignment="1"/>
    <xf numFmtId="0" fontId="2" fillId="0" borderId="36" xfId="0" applyFont="1" applyBorder="1" applyAlignment="1"/>
    <xf numFmtId="165" fontId="8" fillId="0" borderId="47" xfId="0" applyNumberFormat="1" applyFont="1" applyBorder="1" applyAlignment="1">
      <alignment horizontal="center"/>
    </xf>
    <xf numFmtId="0" fontId="2" fillId="0" borderId="23" xfId="0" quotePrefix="1" applyFont="1" applyBorder="1" applyAlignment="1">
      <alignment horizontal="center"/>
    </xf>
    <xf numFmtId="0" fontId="2" fillId="0" borderId="23" xfId="0" applyFont="1" applyBorder="1" applyAlignment="1">
      <alignment horizontal="left" wrapText="1"/>
    </xf>
    <xf numFmtId="0" fontId="2" fillId="0" borderId="23" xfId="0" applyFont="1" applyBorder="1"/>
    <xf numFmtId="0" fontId="2" fillId="0" borderId="6" xfId="0" quotePrefix="1" applyFont="1" applyBorder="1" applyAlignment="1">
      <alignment horizontal="center" vertical="center" wrapText="1"/>
    </xf>
    <xf numFmtId="0" fontId="2" fillId="0" borderId="6" xfId="0" applyFont="1" applyBorder="1" applyAlignment="1">
      <alignment horizontal="left" wrapText="1"/>
    </xf>
    <xf numFmtId="0" fontId="2" fillId="0" borderId="49" xfId="0" applyFont="1" applyBorder="1" applyAlignment="1">
      <alignment horizontal="center" vertical="center" wrapText="1"/>
    </xf>
    <xf numFmtId="0" fontId="2" fillId="0" borderId="22" xfId="0" applyFont="1" applyFill="1" applyBorder="1" applyAlignment="1">
      <alignment horizontal="center"/>
    </xf>
    <xf numFmtId="0" fontId="2" fillId="0" borderId="23" xfId="0" applyFont="1" applyFill="1" applyBorder="1" applyAlignment="1"/>
    <xf numFmtId="0" fontId="2" fillId="0" borderId="23" xfId="0" applyFont="1" applyFill="1" applyBorder="1" applyAlignment="1">
      <alignment wrapText="1"/>
    </xf>
    <xf numFmtId="0" fontId="2" fillId="0" borderId="32" xfId="0" applyFont="1" applyFill="1" applyBorder="1" applyAlignment="1"/>
    <xf numFmtId="0" fontId="0" fillId="0" borderId="8" xfId="0" applyFont="1" applyFill="1" applyBorder="1" applyAlignment="1">
      <alignment horizontal="center" vertical="center" wrapText="1"/>
    </xf>
    <xf numFmtId="2" fontId="2" fillId="0" borderId="28" xfId="0" applyNumberFormat="1" applyFont="1" applyFill="1" applyBorder="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6" fillId="0" borderId="6" xfId="0" applyFont="1" applyFill="1" applyBorder="1" applyAlignment="1">
      <alignment horizontal="center" vertical="center" wrapText="1"/>
    </xf>
    <xf numFmtId="2" fontId="2" fillId="0" borderId="36" xfId="0" applyNumberFormat="1" applyFont="1" applyFill="1" applyBorder="1" applyAlignment="1">
      <alignment horizontal="center" vertical="center"/>
    </xf>
    <xf numFmtId="0" fontId="2" fillId="0" borderId="22" xfId="0" applyFont="1" applyBorder="1" applyAlignment="1">
      <alignment horizontal="center" vertical="center"/>
    </xf>
    <xf numFmtId="0" fontId="0" fillId="0" borderId="23" xfId="0" applyFont="1" applyBorder="1" applyAlignment="1">
      <alignment horizontal="center" vertical="center" wrapText="1"/>
    </xf>
    <xf numFmtId="0" fontId="0" fillId="0" borderId="23" xfId="0" applyBorder="1" applyAlignment="1">
      <alignment horizontal="center" wrapText="1"/>
    </xf>
    <xf numFmtId="0" fontId="0" fillId="0" borderId="23" xfId="0" applyBorder="1" applyAlignment="1">
      <alignment wrapText="1"/>
    </xf>
    <xf numFmtId="0" fontId="0" fillId="0" borderId="23" xfId="0" applyBorder="1"/>
    <xf numFmtId="0" fontId="0" fillId="0" borderId="32" xfId="0" applyBorder="1" applyAlignment="1">
      <alignment horizontal="center"/>
    </xf>
    <xf numFmtId="0" fontId="0" fillId="0" borderId="28" xfId="0" applyFont="1" applyBorder="1" applyAlignment="1" applyProtection="1">
      <alignment horizontal="center" vertical="center" wrapText="1"/>
      <protection hidden="1"/>
    </xf>
    <xf numFmtId="0" fontId="0" fillId="0" borderId="28" xfId="0" applyFont="1" applyFill="1" applyBorder="1" applyAlignment="1">
      <alignment horizontal="center" vertical="center" wrapText="1"/>
    </xf>
    <xf numFmtId="1" fontId="0" fillId="0" borderId="28" xfId="0" applyNumberFormat="1" applyFont="1" applyBorder="1" applyAlignment="1">
      <alignment horizontal="center"/>
    </xf>
    <xf numFmtId="1" fontId="0" fillId="0" borderId="28" xfId="0" quotePrefix="1" applyNumberFormat="1" applyFont="1" applyBorder="1" applyAlignment="1">
      <alignment horizontal="center" vertical="center" wrapText="1"/>
    </xf>
    <xf numFmtId="0" fontId="2" fillId="0" borderId="9" xfId="0" applyFont="1" applyBorder="1" applyAlignment="1">
      <alignment horizontal="center" vertical="center"/>
    </xf>
    <xf numFmtId="0" fontId="0" fillId="0" borderId="6" xfId="0" applyFont="1" applyBorder="1" applyAlignment="1">
      <alignment horizontal="center" vertical="center" wrapText="1"/>
    </xf>
    <xf numFmtId="0" fontId="0" fillId="0" borderId="6" xfId="0" applyFont="1" applyFill="1" applyBorder="1" applyAlignment="1">
      <alignment horizontal="center" vertical="center" wrapText="1"/>
    </xf>
    <xf numFmtId="0" fontId="0" fillId="0" borderId="6" xfId="0" quotePrefix="1" applyFont="1" applyBorder="1" applyAlignment="1">
      <alignment horizontal="center" vertical="center" wrapText="1"/>
    </xf>
    <xf numFmtId="1" fontId="0" fillId="0" borderId="36" xfId="0" applyNumberFormat="1" applyFont="1" applyBorder="1" applyAlignment="1">
      <alignment horizontal="center" vertical="center" wrapText="1"/>
    </xf>
    <xf numFmtId="0" fontId="28" fillId="0" borderId="22" xfId="0" applyFont="1" applyBorder="1" applyAlignment="1"/>
    <xf numFmtId="0" fontId="28" fillId="0" borderId="9" xfId="0" applyFont="1" applyBorder="1" applyAlignment="1">
      <alignment vertical="center" wrapText="1"/>
    </xf>
    <xf numFmtId="0" fontId="2" fillId="0" borderId="34" xfId="0" applyFont="1" applyBorder="1" applyAlignment="1" applyProtection="1">
      <alignment horizontal="center" vertical="center" wrapText="1"/>
      <protection hidden="1"/>
    </xf>
    <xf numFmtId="16" fontId="0" fillId="0" borderId="2" xfId="0" quotePrefix="1" applyNumberFormat="1" applyFont="1" applyBorder="1" applyAlignment="1">
      <alignment horizontal="center" wrapText="1"/>
    </xf>
    <xf numFmtId="16" fontId="0" fillId="0" borderId="2" xfId="0" quotePrefix="1" applyNumberFormat="1" applyFont="1" applyBorder="1" applyAlignment="1">
      <alignment horizontal="center"/>
    </xf>
    <xf numFmtId="0" fontId="0" fillId="0" borderId="23" xfId="0" applyFont="1" applyBorder="1" applyAlignment="1" applyProtection="1">
      <alignment horizontal="center" vertical="center" wrapText="1"/>
      <protection hidden="1"/>
    </xf>
    <xf numFmtId="1" fontId="0" fillId="0" borderId="32" xfId="0" applyNumberFormat="1" applyFont="1" applyFill="1" applyBorder="1" applyAlignment="1">
      <alignment horizontal="center" vertical="center" wrapText="1"/>
    </xf>
    <xf numFmtId="1" fontId="0" fillId="0" borderId="28" xfId="0" applyNumberFormat="1" applyFont="1" applyFill="1" applyBorder="1" applyAlignment="1">
      <alignment horizontal="center" vertical="center" wrapText="1"/>
    </xf>
    <xf numFmtId="2" fontId="8" fillId="0" borderId="47" xfId="0" applyNumberFormat="1" applyFont="1" applyBorder="1"/>
    <xf numFmtId="0" fontId="2" fillId="0" borderId="23" xfId="0" quotePrefix="1" applyFont="1" applyBorder="1" applyAlignment="1">
      <alignment horizontal="center" vertical="center"/>
    </xf>
    <xf numFmtId="0" fontId="2" fillId="0" borderId="6" xfId="0" applyFont="1" applyBorder="1" applyAlignment="1">
      <alignment horizontal="center" vertical="center"/>
    </xf>
    <xf numFmtId="2" fontId="2" fillId="0" borderId="36" xfId="0" applyNumberFormat="1" applyFont="1" applyBorder="1" applyAlignment="1">
      <alignment horizontal="center" vertical="center"/>
    </xf>
    <xf numFmtId="0" fontId="28" fillId="0" borderId="4" xfId="0" applyNumberFormat="1" applyFont="1" applyBorder="1" applyAlignment="1">
      <alignment horizontal="center" vertical="center" wrapText="1"/>
    </xf>
    <xf numFmtId="0" fontId="28" fillId="0" borderId="22" xfId="0" applyNumberFormat="1" applyFont="1" applyBorder="1" applyAlignment="1">
      <alignment horizontal="center" vertical="center" wrapText="1"/>
    </xf>
    <xf numFmtId="49" fontId="27" fillId="0" borderId="23" xfId="0" applyNumberFormat="1" applyFont="1" applyBorder="1" applyAlignment="1" applyProtection="1">
      <alignment horizontal="center" vertical="center" wrapText="1"/>
      <protection locked="0"/>
    </xf>
    <xf numFmtId="0" fontId="0" fillId="0" borderId="23" xfId="0" applyFont="1" applyBorder="1" applyAlignment="1">
      <alignment horizontal="center" wrapText="1"/>
    </xf>
    <xf numFmtId="0" fontId="0" fillId="0" borderId="23" xfId="0" applyFont="1" applyBorder="1" applyAlignment="1">
      <alignment horizontal="center"/>
    </xf>
    <xf numFmtId="0" fontId="0" fillId="0" borderId="32" xfId="0" applyFont="1" applyBorder="1" applyAlignment="1">
      <alignment horizontal="center"/>
    </xf>
    <xf numFmtId="0" fontId="28" fillId="0" borderId="8" xfId="0" applyNumberFormat="1" applyFont="1" applyBorder="1" applyAlignment="1">
      <alignment horizontal="center" vertical="center" wrapText="1"/>
    </xf>
    <xf numFmtId="0" fontId="0" fillId="0" borderId="28" xfId="0" applyFont="1" applyBorder="1" applyAlignment="1">
      <alignment horizontal="center"/>
    </xf>
    <xf numFmtId="2" fontId="28" fillId="0" borderId="28" xfId="0" applyNumberFormat="1" applyFont="1" applyBorder="1" applyAlignment="1">
      <alignment horizontal="center" vertical="center" wrapText="1"/>
    </xf>
    <xf numFmtId="2" fontId="28" fillId="0" borderId="28" xfId="0" applyNumberFormat="1" applyFont="1" applyBorder="1" applyAlignment="1" applyProtection="1">
      <alignment horizontal="center" vertical="center" wrapText="1"/>
      <protection hidden="1"/>
    </xf>
    <xf numFmtId="0" fontId="28" fillId="0" borderId="9" xfId="0" applyNumberFormat="1" applyFont="1" applyBorder="1" applyAlignment="1">
      <alignment horizontal="center" vertical="center" wrapText="1"/>
    </xf>
    <xf numFmtId="49" fontId="28" fillId="0" borderId="6" xfId="0" applyNumberFormat="1" applyFont="1" applyBorder="1" applyAlignment="1">
      <alignment horizontal="center" vertical="center" wrapText="1"/>
    </xf>
    <xf numFmtId="0" fontId="28" fillId="0" borderId="6" xfId="0" applyFont="1" applyBorder="1" applyAlignment="1" applyProtection="1">
      <alignment horizontal="center" vertical="center" wrapText="1"/>
      <protection locked="0"/>
    </xf>
    <xf numFmtId="0" fontId="26" fillId="0" borderId="6" xfId="0" applyFont="1" applyBorder="1" applyAlignment="1">
      <alignment horizontal="center"/>
    </xf>
    <xf numFmtId="1" fontId="28" fillId="0" borderId="6" xfId="0" applyNumberFormat="1" applyFont="1" applyBorder="1" applyAlignment="1" applyProtection="1">
      <alignment horizontal="center" vertical="center" wrapText="1"/>
      <protection locked="0"/>
    </xf>
    <xf numFmtId="2" fontId="28" fillId="0" borderId="36" xfId="0" applyNumberFormat="1" applyFont="1" applyBorder="1" applyAlignment="1" applyProtection="1">
      <alignment horizontal="center" vertical="center" wrapText="1"/>
      <protection hidden="1"/>
    </xf>
    <xf numFmtId="0" fontId="29" fillId="0" borderId="2" xfId="0" applyFont="1" applyFill="1" applyBorder="1" applyAlignment="1" applyProtection="1">
      <alignment horizontal="center" vertical="center" wrapText="1"/>
      <protection hidden="1"/>
    </xf>
    <xf numFmtId="0" fontId="29" fillId="0" borderId="2" xfId="0" applyFont="1" applyFill="1" applyBorder="1" applyAlignment="1" applyProtection="1">
      <alignment horizontal="center" vertical="center"/>
      <protection hidden="1"/>
    </xf>
    <xf numFmtId="0" fontId="29" fillId="0" borderId="23" xfId="0" applyFont="1" applyFill="1" applyBorder="1" applyAlignment="1">
      <alignment horizontal="center" vertical="center" wrapText="1"/>
    </xf>
    <xf numFmtId="0" fontId="29" fillId="0" borderId="23" xfId="0" applyFont="1" applyFill="1" applyBorder="1" applyAlignment="1" applyProtection="1">
      <alignment horizontal="center" vertical="center" wrapText="1"/>
      <protection hidden="1"/>
    </xf>
    <xf numFmtId="0" fontId="29" fillId="0" borderId="23" xfId="0" applyFont="1" applyFill="1" applyBorder="1" applyAlignment="1" applyProtection="1">
      <alignment horizontal="center" vertical="center"/>
      <protection hidden="1"/>
    </xf>
    <xf numFmtId="0" fontId="1" fillId="0" borderId="23" xfId="0" applyFont="1" applyFill="1" applyBorder="1"/>
    <xf numFmtId="0" fontId="24" fillId="0" borderId="9" xfId="0" applyNumberFormat="1" applyFont="1" applyFill="1" applyBorder="1" applyAlignment="1" applyProtection="1">
      <alignment horizontal="center" vertical="center" wrapText="1"/>
      <protection locked="0"/>
    </xf>
    <xf numFmtId="0" fontId="29" fillId="0" borderId="6" xfId="0" applyFont="1" applyFill="1" applyBorder="1" applyAlignment="1">
      <alignment horizontal="center" vertical="center" wrapText="1"/>
    </xf>
    <xf numFmtId="0" fontId="29" fillId="0" borderId="6" xfId="0" applyFont="1" applyFill="1" applyBorder="1" applyAlignment="1" applyProtection="1">
      <alignment horizontal="center" vertical="center" wrapText="1"/>
      <protection hidden="1"/>
    </xf>
    <xf numFmtId="0" fontId="29" fillId="0" borderId="6" xfId="0" applyFont="1" applyFill="1" applyBorder="1" applyAlignment="1" applyProtection="1">
      <alignment horizontal="center" vertical="center"/>
      <protection hidden="1"/>
    </xf>
    <xf numFmtId="0" fontId="1" fillId="0" borderId="6" xfId="0" applyFont="1" applyFill="1" applyBorder="1"/>
    <xf numFmtId="0" fontId="25" fillId="0" borderId="2" xfId="0" applyFont="1" applyBorder="1" applyAlignment="1">
      <alignment horizontal="center" vertical="center" wrapText="1"/>
    </xf>
    <xf numFmtId="1" fontId="25" fillId="0" borderId="2" xfId="0" applyNumberFormat="1" applyFont="1" applyBorder="1" applyAlignment="1">
      <alignment horizontal="center" vertical="center" wrapText="1"/>
    </xf>
    <xf numFmtId="49" fontId="0" fillId="0" borderId="23" xfId="0" applyNumberFormat="1" applyFont="1" applyBorder="1" applyAlignment="1">
      <alignment horizontal="center" vertical="center" wrapText="1"/>
    </xf>
    <xf numFmtId="1" fontId="0" fillId="0" borderId="23" xfId="0" applyNumberFormat="1" applyFont="1" applyBorder="1" applyAlignment="1">
      <alignment horizontal="center" vertical="center" wrapText="1"/>
    </xf>
    <xf numFmtId="0" fontId="0" fillId="0" borderId="32" xfId="0" applyFont="1" applyBorder="1" applyAlignment="1" applyProtection="1">
      <alignment horizontal="center" vertical="center" wrapText="1"/>
      <protection hidden="1"/>
    </xf>
    <xf numFmtId="0" fontId="0" fillId="0" borderId="8" xfId="0" applyNumberFormat="1" applyFont="1" applyBorder="1" applyAlignment="1" applyProtection="1">
      <alignment horizontal="center" vertical="center" wrapText="1"/>
      <protection locked="0"/>
    </xf>
    <xf numFmtId="0" fontId="0" fillId="0" borderId="9" xfId="0" applyNumberFormat="1" applyFont="1" applyBorder="1" applyAlignment="1" applyProtection="1">
      <alignment horizontal="center" vertical="center" wrapText="1"/>
      <protection locked="0"/>
    </xf>
    <xf numFmtId="49" fontId="0" fillId="0" borderId="6" xfId="0" applyNumberFormat="1" applyFont="1" applyBorder="1" applyAlignment="1">
      <alignment horizontal="center" vertical="center" wrapText="1"/>
    </xf>
    <xf numFmtId="0" fontId="0" fillId="0" borderId="6" xfId="0" applyFont="1" applyBorder="1" applyAlignment="1" applyProtection="1">
      <alignment horizontal="center" vertical="center" wrapText="1"/>
      <protection locked="0"/>
    </xf>
    <xf numFmtId="1" fontId="0" fillId="0" borderId="6" xfId="0" applyNumberFormat="1" applyFont="1" applyBorder="1" applyAlignment="1" applyProtection="1">
      <alignment horizontal="center" vertical="center" wrapText="1"/>
      <protection locked="0"/>
    </xf>
    <xf numFmtId="2" fontId="0" fillId="0" borderId="36" xfId="0" applyNumberFormat="1" applyFont="1" applyBorder="1" applyAlignment="1" applyProtection="1">
      <alignment horizontal="center" vertical="center" wrapText="1"/>
      <protection hidden="1"/>
    </xf>
    <xf numFmtId="0" fontId="12" fillId="0" borderId="0" xfId="0" applyFont="1" applyAlignment="1" applyProtection="1">
      <alignment horizontal="center" vertical="center"/>
      <protection hidden="1"/>
    </xf>
    <xf numFmtId="0" fontId="18" fillId="0" borderId="0" xfId="0" applyFont="1" applyAlignment="1">
      <alignment horizontal="center"/>
    </xf>
    <xf numFmtId="0" fontId="5" fillId="0" borderId="46" xfId="0" applyFont="1" applyBorder="1" applyAlignment="1">
      <alignment horizontal="center"/>
    </xf>
    <xf numFmtId="0" fontId="23" fillId="7" borderId="0" xfId="0" applyFont="1" applyFill="1" applyAlignment="1">
      <alignment horizontal="left" vertical="top" wrapText="1"/>
    </xf>
    <xf numFmtId="0" fontId="23" fillId="4" borderId="0" xfId="0" applyFont="1" applyFill="1" applyAlignment="1">
      <alignment horizontal="left" vertical="top" wrapText="1"/>
    </xf>
    <xf numFmtId="0" fontId="23" fillId="6" borderId="0" xfId="0" applyFont="1" applyFill="1" applyAlignment="1">
      <alignment horizontal="left" vertical="top" wrapText="1"/>
    </xf>
    <xf numFmtId="0" fontId="23" fillId="8" borderId="0" xfId="0" applyFont="1" applyFill="1" applyAlignment="1">
      <alignment horizontal="left" vertical="top" wrapText="1"/>
    </xf>
    <xf numFmtId="0" fontId="22" fillId="0" borderId="0" xfId="0" applyFont="1" applyAlignment="1" applyProtection="1">
      <alignment horizontal="left" vertical="center"/>
      <protection hidden="1"/>
    </xf>
    <xf numFmtId="0" fontId="1" fillId="0" borderId="42" xfId="0" applyFont="1" applyBorder="1" applyAlignment="1">
      <alignment horizontal="center" vertical="top" wrapText="1"/>
    </xf>
    <xf numFmtId="0" fontId="0" fillId="0" borderId="42" xfId="0" applyBorder="1" applyAlignment="1">
      <alignment horizontal="center" vertical="top" wrapText="1"/>
    </xf>
    <xf numFmtId="0" fontId="21" fillId="0" borderId="0" xfId="0" applyFont="1" applyAlignment="1">
      <alignment horizontal="center" vertical="center"/>
    </xf>
    <xf numFmtId="0" fontId="0" fillId="0" borderId="0" xfId="0" applyNumberFormat="1" applyAlignment="1">
      <alignment horizontal="left" wrapText="1"/>
    </xf>
    <xf numFmtId="0" fontId="1"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20" xfId="0" applyBorder="1" applyAlignment="1">
      <alignment horizontal="center" vertical="top" wrapText="1"/>
    </xf>
    <xf numFmtId="0" fontId="8" fillId="0" borderId="0" xfId="0" applyFont="1" applyAlignment="1" applyProtection="1">
      <alignment horizontal="center" vertical="center"/>
      <protection hidden="1"/>
    </xf>
    <xf numFmtId="0" fontId="12" fillId="0" borderId="0" xfId="0" applyFont="1" applyAlignment="1" applyProtection="1">
      <alignment horizontal="left" vertical="center"/>
      <protection hidden="1"/>
    </xf>
    <xf numFmtId="0" fontId="0" fillId="0" borderId="0" xfId="0" applyAlignment="1">
      <alignment horizontal="left" vertical="top" wrapText="1"/>
    </xf>
    <xf numFmtId="0" fontId="8" fillId="0" borderId="0" xfId="0" applyFont="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8" fillId="0" borderId="0" xfId="0" applyFont="1" applyAlignment="1">
      <alignment horizontal="center" wrapText="1"/>
    </xf>
    <xf numFmtId="0" fontId="19" fillId="0" borderId="0" xfId="0" applyFont="1" applyAlignment="1">
      <alignment horizontal="center"/>
    </xf>
    <xf numFmtId="0" fontId="8" fillId="0" borderId="0" xfId="0" applyFont="1" applyAlignment="1">
      <alignment horizontal="center"/>
    </xf>
    <xf numFmtId="0" fontId="8" fillId="0" borderId="0" xfId="0" applyFont="1" applyBorder="1" applyAlignment="1">
      <alignment horizontal="center" wrapText="1"/>
    </xf>
    <xf numFmtId="0" fontId="5" fillId="0" borderId="0" xfId="0" applyFont="1" applyBorder="1" applyAlignment="1">
      <alignment horizontal="center" wrapText="1"/>
    </xf>
    <xf numFmtId="0" fontId="8" fillId="0" borderId="0" xfId="0" applyFont="1" applyBorder="1" applyAlignment="1" applyProtection="1">
      <alignment horizontal="center" vertical="center" wrapText="1"/>
      <protection hidden="1"/>
    </xf>
    <xf numFmtId="0" fontId="3" fillId="0" borderId="0" xfId="0" applyFont="1" applyAlignment="1" applyProtection="1">
      <alignment horizontal="left" vertical="center"/>
      <protection hidden="1"/>
    </xf>
    <xf numFmtId="0" fontId="8" fillId="0" borderId="43" xfId="0" applyFont="1" applyBorder="1" applyAlignment="1">
      <alignment horizontal="center" vertical="center" wrapText="1"/>
    </xf>
    <xf numFmtId="0" fontId="8" fillId="0" borderId="44" xfId="0" applyFont="1" applyBorder="1" applyAlignment="1">
      <alignment horizontal="center" vertical="center" wrapText="1"/>
    </xf>
    <xf numFmtId="0" fontId="8" fillId="0" borderId="45"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4.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2.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data%20D\UAUIM\POST%20%20EXAM%20CONFF%202024\STANDARDE%20CNATDCU-ANEXA1_ANA%20MARIA%20CRISAN%20202_0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0000000WD_CAE%207_2019\000CVRO\2019%20POST%20CONFERENTIAR\Anexa%201_standardele%20nationale_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UNI"/>
      <sheetName val="Date initiale"/>
      <sheetName val="Fisa verificare"/>
      <sheetName val="Descriere indicatori"/>
      <sheetName val="Punctaj necesar"/>
      <sheetName val="I1"/>
      <sheetName val="I2"/>
      <sheetName val="I3"/>
      <sheetName val="I4"/>
      <sheetName val="I5"/>
      <sheetName val="I6"/>
      <sheetName val="I7"/>
      <sheetName val="I8"/>
      <sheetName val="I9"/>
      <sheetName val="I10"/>
      <sheetName val="I11a"/>
      <sheetName val="I11b"/>
      <sheetName val="I11c"/>
      <sheetName val="I12"/>
      <sheetName val="I13"/>
      <sheetName val="I14a"/>
      <sheetName val="I14b"/>
      <sheetName val="I14c"/>
      <sheetName val="I15"/>
      <sheetName val="I16"/>
      <sheetName val="I17"/>
      <sheetName val="I18"/>
      <sheetName val="I19"/>
      <sheetName val="I20"/>
      <sheetName val="I21"/>
      <sheetName val="I22"/>
      <sheetName val="I23"/>
      <sheetName val="I24"/>
      <sheetName val="list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UNI"/>
      <sheetName val="Date initiale"/>
      <sheetName val="Fisa verificare"/>
      <sheetName val="Descriere indicatori"/>
      <sheetName val="Punctaj necesar"/>
      <sheetName val="I1"/>
      <sheetName val="I2"/>
      <sheetName val="I3"/>
      <sheetName val="I4"/>
      <sheetName val="I5"/>
      <sheetName val="I6"/>
      <sheetName val="I7"/>
      <sheetName val="I8"/>
      <sheetName val="I9"/>
      <sheetName val="I10"/>
      <sheetName val="I11a"/>
      <sheetName val="I11b"/>
      <sheetName val="I11c"/>
      <sheetName val="I12"/>
      <sheetName val="I13"/>
      <sheetName val="I14a"/>
      <sheetName val="I14b"/>
      <sheetName val="I14c"/>
      <sheetName val="I15"/>
      <sheetName val="I16"/>
      <sheetName val="I17"/>
      <sheetName val="I18"/>
      <sheetName val="I19"/>
      <sheetName val="I20"/>
      <sheetName val="I21"/>
      <sheetName val="I22"/>
      <sheetName val="I23"/>
      <sheetName val="I24"/>
      <sheetName val="list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12"/>
  <sheetViews>
    <sheetView showGridLines="0" showRowColHeaders="0" topLeftCell="A4" zoomScale="120" zoomScaleNormal="120" workbookViewId="0">
      <selection activeCell="I18" sqref="I18"/>
    </sheetView>
  </sheetViews>
  <sheetFormatPr defaultRowHeight="15" x14ac:dyDescent="0.25"/>
  <cols>
    <col min="1" max="1" width="9.140625" style="182"/>
  </cols>
  <sheetData>
    <row r="1" spans="2:12" ht="15.75" x14ac:dyDescent="0.25">
      <c r="B1" s="317" t="s">
        <v>260</v>
      </c>
      <c r="C1" s="322"/>
      <c r="D1" s="322"/>
      <c r="E1" s="322"/>
      <c r="F1" s="322"/>
      <c r="G1" s="322"/>
      <c r="H1" s="322"/>
      <c r="I1" s="322"/>
      <c r="J1" s="322"/>
      <c r="K1" s="322"/>
    </row>
    <row r="2" spans="2:12" ht="15.75" x14ac:dyDescent="0.25">
      <c r="B2" s="322"/>
      <c r="C2" s="322"/>
      <c r="D2" s="322"/>
      <c r="E2" s="322"/>
      <c r="F2" s="322"/>
      <c r="G2" s="322"/>
      <c r="H2" s="322"/>
      <c r="I2" s="322"/>
      <c r="J2" s="322"/>
      <c r="K2" s="322"/>
    </row>
    <row r="3" spans="2:12" ht="90" customHeight="1" x14ac:dyDescent="0.25">
      <c r="B3" s="540" t="s">
        <v>265</v>
      </c>
      <c r="C3" s="540"/>
      <c r="D3" s="540"/>
      <c r="E3" s="540"/>
      <c r="F3" s="540"/>
      <c r="G3" s="540"/>
      <c r="H3" s="540"/>
      <c r="I3" s="540"/>
      <c r="J3" s="540"/>
      <c r="K3" s="540"/>
      <c r="L3" s="540"/>
    </row>
    <row r="4" spans="2:12" ht="135" customHeight="1" x14ac:dyDescent="0.25">
      <c r="B4" s="541" t="s">
        <v>259</v>
      </c>
      <c r="C4" s="541"/>
      <c r="D4" s="541"/>
      <c r="E4" s="541"/>
      <c r="F4" s="541"/>
      <c r="G4" s="541"/>
      <c r="H4" s="541"/>
      <c r="I4" s="541"/>
      <c r="J4" s="541"/>
      <c r="K4" s="541"/>
      <c r="L4" s="541"/>
    </row>
    <row r="5" spans="2:12" ht="60" customHeight="1" x14ac:dyDescent="0.25">
      <c r="B5" s="542" t="s">
        <v>261</v>
      </c>
      <c r="C5" s="542"/>
      <c r="D5" s="542"/>
      <c r="E5" s="542"/>
      <c r="F5" s="542"/>
      <c r="G5" s="542"/>
      <c r="H5" s="542"/>
      <c r="I5" s="542"/>
      <c r="J5" s="542"/>
      <c r="K5" s="542"/>
      <c r="L5" s="542"/>
    </row>
    <row r="6" spans="2:12" ht="60" customHeight="1" x14ac:dyDescent="0.25">
      <c r="B6" s="542" t="s">
        <v>262</v>
      </c>
      <c r="C6" s="542"/>
      <c r="D6" s="542"/>
      <c r="E6" s="542"/>
      <c r="F6" s="542"/>
      <c r="G6" s="542"/>
      <c r="H6" s="542"/>
      <c r="I6" s="542"/>
      <c r="J6" s="542"/>
      <c r="K6" s="542"/>
      <c r="L6" s="542"/>
    </row>
    <row r="7" spans="2:12" ht="60" customHeight="1" x14ac:dyDescent="0.25">
      <c r="B7" s="539" t="s">
        <v>266</v>
      </c>
      <c r="C7" s="539"/>
      <c r="D7" s="539"/>
      <c r="E7" s="539"/>
      <c r="F7" s="539"/>
      <c r="G7" s="539"/>
      <c r="H7" s="539"/>
      <c r="I7" s="539"/>
      <c r="J7" s="539"/>
      <c r="K7" s="539"/>
      <c r="L7" s="539"/>
    </row>
    <row r="8" spans="2:12" ht="15.75" x14ac:dyDescent="0.25">
      <c r="B8" s="322"/>
      <c r="C8" s="322"/>
      <c r="D8" s="322"/>
      <c r="E8" s="322"/>
      <c r="F8" s="322"/>
      <c r="G8" s="322"/>
      <c r="H8" s="322"/>
      <c r="I8" s="322"/>
      <c r="J8" s="322"/>
      <c r="K8" s="322"/>
    </row>
    <row r="9" spans="2:12" ht="15.75" x14ac:dyDescent="0.25">
      <c r="B9" s="322"/>
      <c r="C9" s="322"/>
      <c r="D9" s="322"/>
      <c r="E9" s="322"/>
      <c r="F9" s="322"/>
      <c r="G9" s="322"/>
      <c r="H9" s="322"/>
      <c r="I9" s="322"/>
      <c r="J9" s="322"/>
      <c r="K9" s="322"/>
    </row>
    <row r="10" spans="2:12" ht="15.75" x14ac:dyDescent="0.25">
      <c r="B10" s="322"/>
      <c r="C10" s="322"/>
      <c r="D10" s="322"/>
      <c r="E10" s="322"/>
      <c r="F10" s="322"/>
      <c r="G10" s="322"/>
      <c r="H10" s="322"/>
      <c r="I10" s="322"/>
      <c r="J10" s="322"/>
      <c r="K10" s="322"/>
    </row>
    <row r="11" spans="2:12" ht="15.75" x14ac:dyDescent="0.25">
      <c r="B11" s="322"/>
      <c r="C11" s="322"/>
      <c r="D11" s="322"/>
      <c r="E11" s="322"/>
      <c r="F11" s="322"/>
      <c r="G11" s="322"/>
      <c r="H11" s="322"/>
      <c r="I11" s="322"/>
      <c r="J11" s="322"/>
      <c r="K11" s="322"/>
    </row>
    <row r="12" spans="2:12" ht="15.75" x14ac:dyDescent="0.25">
      <c r="B12" s="322"/>
      <c r="C12" s="322"/>
      <c r="D12" s="322"/>
      <c r="E12" s="322"/>
      <c r="F12" s="322"/>
      <c r="G12" s="322"/>
      <c r="H12" s="322"/>
      <c r="I12" s="322"/>
      <c r="J12" s="322"/>
      <c r="K12" s="322"/>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workbookViewId="0">
      <selection activeCell="D40" sqref="D40"/>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x14ac:dyDescent="0.25">
      <c r="A1" s="228" t="str">
        <f>'Date initiale'!C3</f>
        <v>Universitatea de Arhitectură și Urbanism "Ion Mincu" București</v>
      </c>
      <c r="B1" s="228"/>
      <c r="C1" s="228"/>
    </row>
    <row r="2" spans="1:11" x14ac:dyDescent="0.25">
      <c r="A2" s="228" t="str">
        <f>'Date initiale'!B4&amp;" "&amp;'Date initiale'!C4</f>
        <v>Facultatea ARHITECTURA</v>
      </c>
      <c r="B2" s="228"/>
      <c r="C2" s="228"/>
    </row>
    <row r="3" spans="1:11" x14ac:dyDescent="0.25">
      <c r="A3" s="228" t="str">
        <f>'Date initiale'!B5&amp;" "&amp;'Date initiale'!C5</f>
        <v>Departamentul BAZELE PROIECTARII</v>
      </c>
      <c r="B3" s="228"/>
      <c r="C3" s="228"/>
    </row>
    <row r="4" spans="1:11" x14ac:dyDescent="0.25">
      <c r="A4" s="116" t="str">
        <f>'Date initiale'!C6&amp;", "&amp;'Date initiale'!C7</f>
        <v>ANA MARIA CRISAN, 27</v>
      </c>
      <c r="B4" s="116"/>
      <c r="C4" s="116"/>
    </row>
    <row r="5" spans="1:11" s="182" customFormat="1" x14ac:dyDescent="0.25">
      <c r="A5" s="116"/>
      <c r="B5" s="116"/>
      <c r="C5" s="116"/>
    </row>
    <row r="6" spans="1:11" ht="15.75" x14ac:dyDescent="0.25">
      <c r="A6" s="552" t="s">
        <v>159</v>
      </c>
      <c r="B6" s="552"/>
      <c r="C6" s="552"/>
      <c r="D6" s="552"/>
      <c r="E6" s="552"/>
      <c r="F6" s="552"/>
      <c r="G6" s="552"/>
      <c r="H6" s="552"/>
      <c r="I6" s="552"/>
    </row>
    <row r="7" spans="1:11" ht="35.25" customHeight="1" x14ac:dyDescent="0.25">
      <c r="A7" s="555" t="str">
        <f>'Descriere indicatori'!A8&amp;". "&amp;'Descriere indicatori'!B8</f>
        <v xml:space="preserve">I5. Articole in extenso în reviste ştiinţifice indexate ISI Arts &amp; Humanities Citation Index, Scopus-Copernicus, ERIH şi clasificate în categoria INT1 sau INT2 în acest index sau echivalente în domeniu* </v>
      </c>
      <c r="B7" s="555"/>
      <c r="C7" s="555"/>
      <c r="D7" s="555"/>
      <c r="E7" s="555"/>
      <c r="F7" s="555"/>
      <c r="G7" s="555"/>
      <c r="H7" s="555"/>
      <c r="I7" s="555"/>
    </row>
    <row r="8" spans="1:11" ht="15.75" thickBot="1" x14ac:dyDescent="0.3">
      <c r="A8" s="57"/>
      <c r="B8" s="57"/>
      <c r="C8" s="57"/>
      <c r="D8" s="57"/>
      <c r="E8" s="57"/>
      <c r="F8" s="57"/>
      <c r="G8" s="57"/>
      <c r="H8" s="57"/>
      <c r="I8" s="57"/>
    </row>
    <row r="9" spans="1:11" ht="30.75" thickBot="1" x14ac:dyDescent="0.3">
      <c r="A9" s="155" t="s">
        <v>80</v>
      </c>
      <c r="B9" s="156" t="s">
        <v>115</v>
      </c>
      <c r="C9" s="156" t="s">
        <v>78</v>
      </c>
      <c r="D9" s="156" t="s">
        <v>82</v>
      </c>
      <c r="E9" s="156" t="s">
        <v>110</v>
      </c>
      <c r="F9" s="157" t="s">
        <v>119</v>
      </c>
      <c r="G9" s="156" t="s">
        <v>83</v>
      </c>
      <c r="H9" s="156" t="s">
        <v>160</v>
      </c>
      <c r="I9" s="158" t="s">
        <v>122</v>
      </c>
      <c r="K9" s="234" t="s">
        <v>157</v>
      </c>
    </row>
    <row r="10" spans="1:11" x14ac:dyDescent="0.25">
      <c r="A10" s="161">
        <v>1</v>
      </c>
      <c r="B10" s="162"/>
      <c r="C10" s="162"/>
      <c r="D10" s="162"/>
      <c r="E10" s="162"/>
      <c r="F10" s="145"/>
      <c r="G10" s="162"/>
      <c r="H10" s="162"/>
      <c r="I10" s="171"/>
      <c r="K10" s="235">
        <v>10</v>
      </c>
    </row>
    <row r="11" spans="1:11" x14ac:dyDescent="0.25">
      <c r="A11" s="163">
        <f>A10+1</f>
        <v>2</v>
      </c>
      <c r="B11" s="108"/>
      <c r="C11" s="35"/>
      <c r="D11" s="109"/>
      <c r="E11" s="35"/>
      <c r="F11" s="110"/>
      <c r="G11" s="110"/>
      <c r="H11" s="110"/>
      <c r="I11" s="284"/>
      <c r="K11" s="49"/>
    </row>
    <row r="12" spans="1:11" x14ac:dyDescent="0.25">
      <c r="A12" s="164">
        <f t="shared" ref="A12:A19" si="0">A11+1</f>
        <v>3</v>
      </c>
      <c r="B12" s="165"/>
      <c r="C12" s="166"/>
      <c r="D12" s="109"/>
      <c r="E12" s="166"/>
      <c r="F12" s="154"/>
      <c r="G12" s="166"/>
      <c r="H12" s="154"/>
      <c r="I12" s="284"/>
    </row>
    <row r="13" spans="1:11" x14ac:dyDescent="0.25">
      <c r="A13" s="167">
        <f t="shared" si="0"/>
        <v>4</v>
      </c>
      <c r="B13" s="108"/>
      <c r="C13" s="109"/>
      <c r="D13" s="109"/>
      <c r="E13" s="109"/>
      <c r="F13" s="110"/>
      <c r="G13" s="110"/>
      <c r="H13" s="110"/>
      <c r="I13" s="284"/>
    </row>
    <row r="14" spans="1:11" x14ac:dyDescent="0.25">
      <c r="A14" s="163">
        <f t="shared" si="0"/>
        <v>5</v>
      </c>
      <c r="B14" s="108"/>
      <c r="C14" s="35"/>
      <c r="D14" s="109"/>
      <c r="E14" s="35"/>
      <c r="F14" s="110"/>
      <c r="G14" s="110"/>
      <c r="H14" s="110"/>
      <c r="I14" s="284"/>
    </row>
    <row r="15" spans="1:11" x14ac:dyDescent="0.25">
      <c r="A15" s="167">
        <f t="shared" si="0"/>
        <v>6</v>
      </c>
      <c r="B15" s="108"/>
      <c r="C15" s="109"/>
      <c r="D15" s="109"/>
      <c r="E15" s="109"/>
      <c r="F15" s="110"/>
      <c r="G15" s="110"/>
      <c r="H15" s="110"/>
      <c r="I15" s="284"/>
    </row>
    <row r="16" spans="1:11" x14ac:dyDescent="0.25">
      <c r="A16" s="163">
        <f t="shared" si="0"/>
        <v>7</v>
      </c>
      <c r="B16" s="108"/>
      <c r="C16" s="35"/>
      <c r="D16" s="109"/>
      <c r="E16" s="35"/>
      <c r="F16" s="110"/>
      <c r="G16" s="110"/>
      <c r="H16" s="110"/>
      <c r="I16" s="284"/>
    </row>
    <row r="17" spans="1:9" x14ac:dyDescent="0.25">
      <c r="A17" s="164">
        <f t="shared" si="0"/>
        <v>8</v>
      </c>
      <c r="B17" s="165"/>
      <c r="C17" s="166"/>
      <c r="D17" s="109"/>
      <c r="E17" s="166"/>
      <c r="F17" s="154"/>
      <c r="G17" s="166"/>
      <c r="H17" s="154"/>
      <c r="I17" s="284"/>
    </row>
    <row r="18" spans="1:9" x14ac:dyDescent="0.25">
      <c r="A18" s="167">
        <f t="shared" si="0"/>
        <v>9</v>
      </c>
      <c r="B18" s="108"/>
      <c r="C18" s="109"/>
      <c r="D18" s="109"/>
      <c r="E18" s="109"/>
      <c r="F18" s="110"/>
      <c r="G18" s="110"/>
      <c r="H18" s="110"/>
      <c r="I18" s="284"/>
    </row>
    <row r="19" spans="1:9" ht="15.75" thickBot="1" x14ac:dyDescent="0.3">
      <c r="A19" s="168">
        <f t="shared" si="0"/>
        <v>10</v>
      </c>
      <c r="B19" s="112"/>
      <c r="C19" s="113"/>
      <c r="D19" s="152"/>
      <c r="E19" s="169"/>
      <c r="F19" s="169"/>
      <c r="G19" s="170"/>
      <c r="H19" s="170"/>
      <c r="I19" s="293"/>
    </row>
    <row r="20" spans="1:9" ht="16.5" thickBot="1" x14ac:dyDescent="0.3">
      <c r="A20" s="312"/>
      <c r="H20" s="119" t="str">
        <f>"Total "&amp;LEFT(A7,2)</f>
        <v>Total I5</v>
      </c>
      <c r="I20" s="160">
        <f>SUM(I10:I19)</f>
        <v>0</v>
      </c>
    </row>
    <row r="21" spans="1:9" ht="15.75" x14ac:dyDescent="0.25">
      <c r="A21" s="45"/>
    </row>
    <row r="22" spans="1:9" ht="33.75" customHeight="1" x14ac:dyDescent="0.25">
      <c r="A22" s="554"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54"/>
      <c r="C22" s="554"/>
      <c r="D22" s="554"/>
      <c r="E22" s="554"/>
      <c r="F22" s="554"/>
      <c r="G22" s="554"/>
      <c r="H22" s="554"/>
      <c r="I22" s="554"/>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N44" sqref="N44"/>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x14ac:dyDescent="0.25">
      <c r="A1" s="228" t="str">
        <f>'Date initiale'!C3</f>
        <v>Universitatea de Arhitectură și Urbanism "Ion Mincu" București</v>
      </c>
      <c r="B1" s="228"/>
      <c r="C1" s="228"/>
    </row>
    <row r="2" spans="1:11" x14ac:dyDescent="0.25">
      <c r="A2" s="228" t="str">
        <f>'Date initiale'!B4&amp;" "&amp;'Date initiale'!C4</f>
        <v>Facultatea ARHITECTURA</v>
      </c>
      <c r="B2" s="228"/>
      <c r="C2" s="228"/>
    </row>
    <row r="3" spans="1:11" x14ac:dyDescent="0.25">
      <c r="A3" s="228" t="str">
        <f>'Date initiale'!B5&amp;" "&amp;'Date initiale'!C5</f>
        <v>Departamentul BAZELE PROIECTARII</v>
      </c>
      <c r="B3" s="228"/>
      <c r="C3" s="228"/>
    </row>
    <row r="4" spans="1:11" x14ac:dyDescent="0.25">
      <c r="A4" s="116" t="str">
        <f>'Date initiale'!C6&amp;", "&amp;'Date initiale'!C7</f>
        <v>ANA MARIA CRISAN, 27</v>
      </c>
      <c r="B4" s="116"/>
      <c r="C4" s="116"/>
    </row>
    <row r="5" spans="1:11" s="182" customFormat="1" x14ac:dyDescent="0.25">
      <c r="A5" s="116"/>
      <c r="B5" s="116"/>
      <c r="C5" s="116"/>
    </row>
    <row r="6" spans="1:11" ht="15.75" x14ac:dyDescent="0.25">
      <c r="A6" s="552" t="s">
        <v>159</v>
      </c>
      <c r="B6" s="552"/>
      <c r="C6" s="552"/>
      <c r="D6" s="552"/>
      <c r="E6" s="552"/>
      <c r="F6" s="552"/>
      <c r="G6" s="552"/>
      <c r="H6" s="552"/>
      <c r="I6" s="552"/>
    </row>
    <row r="7" spans="1:11" ht="15.75" x14ac:dyDescent="0.25">
      <c r="A7" s="555" t="str">
        <f>'Descriere indicatori'!A9&amp;". "&amp;'Descriere indicatori'!B9</f>
        <v xml:space="preserve">I6. Articole in extenso în reviste ştiinţifice indexate ERIH şi clasificate în categoria NAT </v>
      </c>
      <c r="B7" s="555"/>
      <c r="C7" s="555"/>
      <c r="D7" s="555"/>
      <c r="E7" s="555"/>
      <c r="F7" s="555"/>
      <c r="G7" s="555"/>
      <c r="H7" s="555"/>
      <c r="I7" s="555"/>
    </row>
    <row r="8" spans="1:11" ht="15.75" thickBot="1" x14ac:dyDescent="0.3">
      <c r="A8" s="172"/>
      <c r="B8" s="172"/>
      <c r="C8" s="172"/>
      <c r="D8" s="172"/>
      <c r="E8" s="172"/>
      <c r="F8" s="172"/>
      <c r="G8" s="172"/>
      <c r="H8" s="172"/>
      <c r="I8" s="172"/>
    </row>
    <row r="9" spans="1:11" ht="30.75" thickBot="1" x14ac:dyDescent="0.3">
      <c r="A9" s="155" t="s">
        <v>80</v>
      </c>
      <c r="B9" s="156" t="s">
        <v>115</v>
      </c>
      <c r="C9" s="156" t="s">
        <v>78</v>
      </c>
      <c r="D9" s="156" t="s">
        <v>82</v>
      </c>
      <c r="E9" s="156" t="s">
        <v>110</v>
      </c>
      <c r="F9" s="157" t="s">
        <v>119</v>
      </c>
      <c r="G9" s="156" t="s">
        <v>83</v>
      </c>
      <c r="H9" s="156" t="s">
        <v>160</v>
      </c>
      <c r="I9" s="158" t="s">
        <v>122</v>
      </c>
      <c r="K9" s="234" t="s">
        <v>157</v>
      </c>
    </row>
    <row r="10" spans="1:11" x14ac:dyDescent="0.25">
      <c r="A10" s="174">
        <v>1</v>
      </c>
      <c r="B10" s="103"/>
      <c r="C10" s="103"/>
      <c r="D10" s="103"/>
      <c r="E10" s="104"/>
      <c r="F10" s="105"/>
      <c r="G10" s="105"/>
      <c r="H10" s="105"/>
      <c r="I10" s="289"/>
      <c r="K10" s="235">
        <v>5</v>
      </c>
    </row>
    <row r="11" spans="1:11" x14ac:dyDescent="0.25">
      <c r="A11" s="175">
        <f>A10+1</f>
        <v>2</v>
      </c>
      <c r="B11" s="107"/>
      <c r="C11" s="108"/>
      <c r="D11" s="107"/>
      <c r="E11" s="109"/>
      <c r="F11" s="110"/>
      <c r="G11" s="111"/>
      <c r="H11" s="111"/>
      <c r="I11" s="284"/>
      <c r="K11" s="49"/>
    </row>
    <row r="12" spans="1:11" x14ac:dyDescent="0.25">
      <c r="A12" s="175">
        <f t="shared" ref="A12:A19" si="0">A11+1</f>
        <v>3</v>
      </c>
      <c r="B12" s="108"/>
      <c r="C12" s="108"/>
      <c r="D12" s="108"/>
      <c r="E12" s="109"/>
      <c r="F12" s="110"/>
      <c r="G12" s="111"/>
      <c r="H12" s="111"/>
      <c r="I12" s="284"/>
    </row>
    <row r="13" spans="1:11" x14ac:dyDescent="0.25">
      <c r="A13" s="175">
        <f t="shared" si="0"/>
        <v>4</v>
      </c>
      <c r="B13" s="108"/>
      <c r="C13" s="108"/>
      <c r="D13" s="108"/>
      <c r="E13" s="109"/>
      <c r="F13" s="110"/>
      <c r="G13" s="110"/>
      <c r="H13" s="110"/>
      <c r="I13" s="284"/>
    </row>
    <row r="14" spans="1:11" x14ac:dyDescent="0.25">
      <c r="A14" s="175">
        <f t="shared" si="0"/>
        <v>5</v>
      </c>
      <c r="B14" s="108"/>
      <c r="C14" s="108"/>
      <c r="D14" s="108"/>
      <c r="E14" s="109"/>
      <c r="F14" s="110"/>
      <c r="G14" s="110"/>
      <c r="H14" s="110"/>
      <c r="I14" s="284"/>
    </row>
    <row r="15" spans="1:11" x14ac:dyDescent="0.25">
      <c r="A15" s="175">
        <f t="shared" si="0"/>
        <v>6</v>
      </c>
      <c r="B15" s="108"/>
      <c r="C15" s="108"/>
      <c r="D15" s="108"/>
      <c r="E15" s="109"/>
      <c r="F15" s="110"/>
      <c r="G15" s="110"/>
      <c r="H15" s="110"/>
      <c r="I15" s="284"/>
    </row>
    <row r="16" spans="1:11" x14ac:dyDescent="0.25">
      <c r="A16" s="175">
        <f t="shared" si="0"/>
        <v>7</v>
      </c>
      <c r="B16" s="108"/>
      <c r="C16" s="108"/>
      <c r="D16" s="108"/>
      <c r="E16" s="109"/>
      <c r="F16" s="110"/>
      <c r="G16" s="110"/>
      <c r="H16" s="110"/>
      <c r="I16" s="284"/>
    </row>
    <row r="17" spans="1:9" x14ac:dyDescent="0.25">
      <c r="A17" s="175">
        <f t="shared" si="0"/>
        <v>8</v>
      </c>
      <c r="B17" s="108"/>
      <c r="C17" s="108"/>
      <c r="D17" s="108"/>
      <c r="E17" s="109"/>
      <c r="F17" s="110"/>
      <c r="G17" s="110"/>
      <c r="H17" s="110"/>
      <c r="I17" s="284"/>
    </row>
    <row r="18" spans="1:9" x14ac:dyDescent="0.25">
      <c r="A18" s="175">
        <f t="shared" si="0"/>
        <v>9</v>
      </c>
      <c r="B18" s="108"/>
      <c r="C18" s="108"/>
      <c r="D18" s="108"/>
      <c r="E18" s="109"/>
      <c r="F18" s="110"/>
      <c r="G18" s="110"/>
      <c r="H18" s="110"/>
      <c r="I18" s="284"/>
    </row>
    <row r="19" spans="1:9" ht="15.75" thickBot="1" x14ac:dyDescent="0.3">
      <c r="A19" s="176">
        <f t="shared" si="0"/>
        <v>10</v>
      </c>
      <c r="B19" s="112"/>
      <c r="C19" s="112"/>
      <c r="D19" s="112"/>
      <c r="E19" s="113"/>
      <c r="F19" s="114"/>
      <c r="G19" s="114"/>
      <c r="H19" s="114"/>
      <c r="I19" s="285"/>
    </row>
    <row r="20" spans="1:9" ht="15.75" thickBot="1" x14ac:dyDescent="0.3">
      <c r="A20" s="311"/>
      <c r="B20" s="116"/>
      <c r="C20" s="116"/>
      <c r="D20" s="116"/>
      <c r="E20" s="116"/>
      <c r="F20" s="116"/>
      <c r="G20" s="116"/>
      <c r="H20" s="119" t="str">
        <f>"Total "&amp;LEFT(A7,2)</f>
        <v>Total I6</v>
      </c>
      <c r="I20" s="120">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9"/>
  <sheetViews>
    <sheetView workbookViewId="0">
      <selection activeCell="I25" sqref="I25"/>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ht="15.75" x14ac:dyDescent="0.25">
      <c r="A1" s="228" t="str">
        <f>'Date initiale'!C3</f>
        <v>Universitatea de Arhitectură și Urbanism "Ion Mincu" București</v>
      </c>
      <c r="B1" s="228"/>
      <c r="C1" s="228"/>
      <c r="D1" s="6"/>
      <c r="E1" s="6"/>
      <c r="F1" s="6"/>
      <c r="G1" s="6"/>
      <c r="H1" s="6"/>
      <c r="I1" s="6"/>
      <c r="J1" s="6"/>
    </row>
    <row r="2" spans="1:11" ht="15.75" x14ac:dyDescent="0.25">
      <c r="A2" s="228" t="str">
        <f>'Date initiale'!B4&amp;" "&amp;'Date initiale'!C4</f>
        <v>Facultatea ARHITECTURA</v>
      </c>
      <c r="B2" s="228"/>
      <c r="C2" s="228"/>
      <c r="D2" s="6"/>
      <c r="E2" s="6"/>
      <c r="F2" s="6"/>
      <c r="G2" s="6"/>
      <c r="H2" s="6"/>
      <c r="I2" s="6"/>
      <c r="J2" s="6"/>
    </row>
    <row r="3" spans="1:11" ht="15.75" x14ac:dyDescent="0.25">
      <c r="A3" s="228" t="str">
        <f>'Date initiale'!B5&amp;" "&amp;'Date initiale'!C5</f>
        <v>Departamentul BAZELE PROIECTARII</v>
      </c>
      <c r="B3" s="228"/>
      <c r="C3" s="228"/>
      <c r="D3" s="6"/>
      <c r="E3" s="6"/>
      <c r="F3" s="6"/>
      <c r="G3" s="6"/>
      <c r="H3" s="6"/>
      <c r="I3" s="6"/>
      <c r="J3" s="6"/>
    </row>
    <row r="4" spans="1:11" ht="15.75" x14ac:dyDescent="0.25">
      <c r="A4" s="232" t="str">
        <f>'Date initiale'!C6&amp;", "&amp;'Date initiale'!C7</f>
        <v>ANA MARIA CRISAN, 27</v>
      </c>
      <c r="B4" s="232"/>
      <c r="C4" s="232"/>
      <c r="D4" s="6"/>
      <c r="E4" s="6"/>
      <c r="F4" s="6"/>
      <c r="G4" s="6"/>
      <c r="H4" s="6"/>
      <c r="I4" s="6"/>
      <c r="J4" s="6"/>
    </row>
    <row r="5" spans="1:11" s="182" customFormat="1" ht="15.75" x14ac:dyDescent="0.25">
      <c r="A5" s="232"/>
      <c r="B5" s="232"/>
      <c r="C5" s="232"/>
      <c r="D5" s="6"/>
      <c r="E5" s="6"/>
      <c r="F5" s="6"/>
      <c r="G5" s="6"/>
      <c r="H5" s="6"/>
      <c r="I5" s="6"/>
      <c r="J5" s="6"/>
    </row>
    <row r="6" spans="1:11" ht="15.75" x14ac:dyDescent="0.25">
      <c r="A6" s="556" t="s">
        <v>159</v>
      </c>
      <c r="B6" s="556"/>
      <c r="C6" s="556"/>
      <c r="D6" s="556"/>
      <c r="E6" s="556"/>
      <c r="F6" s="556"/>
      <c r="G6" s="556"/>
      <c r="H6" s="556"/>
      <c r="I6" s="556"/>
      <c r="J6" s="6"/>
    </row>
    <row r="7" spans="1:11" ht="15.75" x14ac:dyDescent="0.25">
      <c r="A7" s="555" t="str">
        <f>'Descriere indicatori'!A10&amp;". "&amp;'Descriere indicatori'!B10</f>
        <v xml:space="preserve">I7. Articole in extenso în reviste ştiinţifice recunoscute în domeniu* </v>
      </c>
      <c r="B7" s="555"/>
      <c r="C7" s="555"/>
      <c r="D7" s="555"/>
      <c r="E7" s="555"/>
      <c r="F7" s="555"/>
      <c r="G7" s="555"/>
      <c r="H7" s="555"/>
      <c r="I7" s="555"/>
      <c r="J7" s="6"/>
    </row>
    <row r="8" spans="1:11" ht="16.5" thickBot="1" x14ac:dyDescent="0.3">
      <c r="A8" s="173"/>
      <c r="B8" s="173"/>
      <c r="C8" s="173"/>
      <c r="D8" s="173"/>
      <c r="E8" s="173"/>
      <c r="F8" s="173"/>
      <c r="G8" s="173"/>
      <c r="H8" s="173"/>
      <c r="I8" s="173"/>
      <c r="J8" s="6"/>
    </row>
    <row r="9" spans="1:11" ht="30.75" thickBot="1" x14ac:dyDescent="0.3">
      <c r="A9" s="188" t="s">
        <v>80</v>
      </c>
      <c r="B9" s="189" t="s">
        <v>115</v>
      </c>
      <c r="C9" s="189" t="s">
        <v>78</v>
      </c>
      <c r="D9" s="189" t="s">
        <v>82</v>
      </c>
      <c r="E9" s="189" t="s">
        <v>110</v>
      </c>
      <c r="F9" s="190" t="s">
        <v>119</v>
      </c>
      <c r="G9" s="189" t="s">
        <v>83</v>
      </c>
      <c r="H9" s="189" t="s">
        <v>160</v>
      </c>
      <c r="I9" s="191" t="s">
        <v>122</v>
      </c>
      <c r="J9" s="6"/>
      <c r="K9" s="234" t="s">
        <v>157</v>
      </c>
    </row>
    <row r="10" spans="1:11" ht="75" x14ac:dyDescent="0.25">
      <c r="A10" s="378">
        <v>1</v>
      </c>
      <c r="B10" s="527" t="s">
        <v>288</v>
      </c>
      <c r="C10" s="472" t="s">
        <v>320</v>
      </c>
      <c r="D10" s="527" t="s">
        <v>278</v>
      </c>
      <c r="E10" s="527" t="s">
        <v>279</v>
      </c>
      <c r="F10" s="528">
        <v>2022</v>
      </c>
      <c r="G10" s="472" t="s">
        <v>321</v>
      </c>
      <c r="H10" s="472" t="s">
        <v>322</v>
      </c>
      <c r="I10" s="529">
        <f>5/2</f>
        <v>2.5</v>
      </c>
      <c r="J10" s="6"/>
      <c r="K10" s="235">
        <v>5</v>
      </c>
    </row>
    <row r="11" spans="1:11" s="182" customFormat="1" ht="60" x14ac:dyDescent="0.25">
      <c r="A11" s="530"/>
      <c r="B11" s="379" t="s">
        <v>288</v>
      </c>
      <c r="C11" s="525" t="s">
        <v>651</v>
      </c>
      <c r="D11" s="379" t="s">
        <v>278</v>
      </c>
      <c r="E11" s="379" t="s">
        <v>279</v>
      </c>
      <c r="F11" s="526">
        <v>2021</v>
      </c>
      <c r="G11" s="525" t="s">
        <v>652</v>
      </c>
      <c r="H11" s="525" t="s">
        <v>653</v>
      </c>
      <c r="I11" s="477">
        <v>2.5</v>
      </c>
      <c r="J11" s="6"/>
      <c r="K11" s="376"/>
    </row>
    <row r="12" spans="1:11" ht="45" x14ac:dyDescent="0.25">
      <c r="A12" s="530">
        <f>A10+1</f>
        <v>2</v>
      </c>
      <c r="B12" s="379" t="s">
        <v>273</v>
      </c>
      <c r="C12" s="353" t="s">
        <v>654</v>
      </c>
      <c r="D12" s="379" t="s">
        <v>274</v>
      </c>
      <c r="E12" s="384" t="s">
        <v>275</v>
      </c>
      <c r="F12" s="366">
        <v>2021</v>
      </c>
      <c r="G12" s="353" t="s">
        <v>276</v>
      </c>
      <c r="H12" s="353" t="s">
        <v>655</v>
      </c>
      <c r="I12" s="380">
        <v>5</v>
      </c>
      <c r="J12" s="44"/>
      <c r="K12" s="49"/>
    </row>
    <row r="13" spans="1:11" s="182" customFormat="1" ht="75" x14ac:dyDescent="0.25">
      <c r="A13" s="530">
        <v>3</v>
      </c>
      <c r="B13" s="379" t="s">
        <v>273</v>
      </c>
      <c r="C13" s="379" t="s">
        <v>277</v>
      </c>
      <c r="D13" s="379" t="s">
        <v>278</v>
      </c>
      <c r="E13" s="379" t="s">
        <v>279</v>
      </c>
      <c r="F13" s="366">
        <v>2014</v>
      </c>
      <c r="G13" s="379" t="s">
        <v>280</v>
      </c>
      <c r="H13" s="366" t="s">
        <v>281</v>
      </c>
      <c r="I13" s="380">
        <v>5</v>
      </c>
      <c r="J13" s="44"/>
      <c r="K13" s="49"/>
    </row>
    <row r="14" spans="1:11" s="182" customFormat="1" ht="90" x14ac:dyDescent="0.25">
      <c r="A14" s="530">
        <v>4</v>
      </c>
      <c r="B14" s="379" t="s">
        <v>273</v>
      </c>
      <c r="C14" s="381" t="s">
        <v>282</v>
      </c>
      <c r="D14" s="379" t="s">
        <v>278</v>
      </c>
      <c r="E14" s="353" t="s">
        <v>279</v>
      </c>
      <c r="F14" s="382">
        <v>2013</v>
      </c>
      <c r="G14" s="382" t="s">
        <v>283</v>
      </c>
      <c r="H14" s="382" t="s">
        <v>284</v>
      </c>
      <c r="I14" s="380">
        <v>5</v>
      </c>
      <c r="J14" s="44"/>
      <c r="K14" s="49"/>
    </row>
    <row r="15" spans="1:11" s="182" customFormat="1" ht="31.5" x14ac:dyDescent="0.25">
      <c r="A15" s="530">
        <v>5</v>
      </c>
      <c r="B15" s="379" t="s">
        <v>273</v>
      </c>
      <c r="C15" s="383" t="s">
        <v>285</v>
      </c>
      <c r="D15" s="379" t="s">
        <v>278</v>
      </c>
      <c r="E15" s="384" t="s">
        <v>279</v>
      </c>
      <c r="F15" s="382">
        <v>2013</v>
      </c>
      <c r="G15" s="383" t="s">
        <v>286</v>
      </c>
      <c r="H15" s="382" t="s">
        <v>287</v>
      </c>
      <c r="I15" s="380">
        <v>5</v>
      </c>
      <c r="J15" s="44"/>
      <c r="K15" s="49"/>
    </row>
    <row r="16" spans="1:11" s="182" customFormat="1" ht="47.25" x14ac:dyDescent="0.25">
      <c r="A16" s="530">
        <v>6</v>
      </c>
      <c r="B16" s="379" t="s">
        <v>288</v>
      </c>
      <c r="C16" s="385" t="s">
        <v>289</v>
      </c>
      <c r="D16" s="379" t="s">
        <v>278</v>
      </c>
      <c r="E16" s="384" t="s">
        <v>290</v>
      </c>
      <c r="F16" s="382">
        <v>2013</v>
      </c>
      <c r="G16" s="383" t="s">
        <v>291</v>
      </c>
      <c r="H16" s="384" t="s">
        <v>292</v>
      </c>
      <c r="I16" s="477">
        <f>5/2</f>
        <v>2.5</v>
      </c>
      <c r="J16" s="44"/>
      <c r="K16" s="49"/>
    </row>
    <row r="17" spans="1:11" s="182" customFormat="1" ht="60" x14ac:dyDescent="0.25">
      <c r="A17" s="530">
        <v>7</v>
      </c>
      <c r="B17" s="379" t="s">
        <v>273</v>
      </c>
      <c r="C17" s="385" t="s">
        <v>293</v>
      </c>
      <c r="D17" s="379" t="s">
        <v>278</v>
      </c>
      <c r="E17" s="365" t="s">
        <v>279</v>
      </c>
      <c r="F17" s="382">
        <v>2012</v>
      </c>
      <c r="G17" s="382" t="s">
        <v>294</v>
      </c>
      <c r="H17" s="382" t="s">
        <v>295</v>
      </c>
      <c r="I17" s="380">
        <v>5</v>
      </c>
      <c r="J17" s="44"/>
      <c r="K17" s="49"/>
    </row>
    <row r="18" spans="1:11" s="182" customFormat="1" ht="47.25" x14ac:dyDescent="0.25">
      <c r="A18" s="530">
        <v>8</v>
      </c>
      <c r="B18" s="379" t="s">
        <v>273</v>
      </c>
      <c r="C18" s="383" t="s">
        <v>296</v>
      </c>
      <c r="D18" s="379" t="s">
        <v>278</v>
      </c>
      <c r="E18" s="365" t="s">
        <v>279</v>
      </c>
      <c r="F18" s="382">
        <v>2012</v>
      </c>
      <c r="G18" s="384" t="s">
        <v>297</v>
      </c>
      <c r="H18" s="382" t="s">
        <v>298</v>
      </c>
      <c r="I18" s="380">
        <v>5</v>
      </c>
      <c r="J18" s="44"/>
      <c r="K18" s="49"/>
    </row>
    <row r="19" spans="1:11" s="182" customFormat="1" ht="30" x14ac:dyDescent="0.25">
      <c r="A19" s="530">
        <v>9</v>
      </c>
      <c r="B19" s="379" t="s">
        <v>273</v>
      </c>
      <c r="C19" s="385" t="s">
        <v>299</v>
      </c>
      <c r="D19" s="379" t="s">
        <v>278</v>
      </c>
      <c r="E19" s="353" t="s">
        <v>279</v>
      </c>
      <c r="F19" s="382">
        <v>2012</v>
      </c>
      <c r="G19" s="382" t="s">
        <v>300</v>
      </c>
      <c r="H19" s="382" t="s">
        <v>301</v>
      </c>
      <c r="I19" s="380">
        <v>5</v>
      </c>
      <c r="J19" s="44"/>
      <c r="K19" s="49"/>
    </row>
    <row r="20" spans="1:11" s="182" customFormat="1" ht="60" x14ac:dyDescent="0.25">
      <c r="A20" s="530">
        <f t="shared" ref="A20" si="0">A19+1</f>
        <v>10</v>
      </c>
      <c r="B20" s="379" t="s">
        <v>273</v>
      </c>
      <c r="C20" s="385" t="s">
        <v>302</v>
      </c>
      <c r="D20" s="379" t="s">
        <v>278</v>
      </c>
      <c r="E20" s="384" t="s">
        <v>279</v>
      </c>
      <c r="F20" s="382">
        <v>2011</v>
      </c>
      <c r="G20" s="384" t="s">
        <v>303</v>
      </c>
      <c r="H20" s="382" t="s">
        <v>304</v>
      </c>
      <c r="I20" s="380">
        <v>5</v>
      </c>
      <c r="J20" s="44"/>
      <c r="K20" s="49"/>
    </row>
    <row r="21" spans="1:11" s="182" customFormat="1" ht="30" x14ac:dyDescent="0.25">
      <c r="A21" s="530">
        <v>11</v>
      </c>
      <c r="B21" s="379" t="s">
        <v>273</v>
      </c>
      <c r="C21" s="384" t="s">
        <v>305</v>
      </c>
      <c r="D21" s="379" t="s">
        <v>278</v>
      </c>
      <c r="E21" s="365" t="s">
        <v>306</v>
      </c>
      <c r="F21" s="365">
        <v>2008</v>
      </c>
      <c r="G21" s="353" t="s">
        <v>307</v>
      </c>
      <c r="H21" s="365" t="s">
        <v>308</v>
      </c>
      <c r="I21" s="380">
        <v>5</v>
      </c>
      <c r="J21" s="44"/>
      <c r="K21" s="49"/>
    </row>
    <row r="22" spans="1:11" s="182" customFormat="1" ht="45" x14ac:dyDescent="0.25">
      <c r="A22" s="530">
        <v>12</v>
      </c>
      <c r="B22" s="379" t="s">
        <v>288</v>
      </c>
      <c r="C22" s="383" t="s">
        <v>309</v>
      </c>
      <c r="D22" s="379" t="s">
        <v>278</v>
      </c>
      <c r="E22" s="365" t="s">
        <v>306</v>
      </c>
      <c r="F22" s="365">
        <v>2006</v>
      </c>
      <c r="G22" s="353" t="s">
        <v>310</v>
      </c>
      <c r="H22" s="365" t="s">
        <v>311</v>
      </c>
      <c r="I22" s="477">
        <f>5/2</f>
        <v>2.5</v>
      </c>
      <c r="J22" s="44"/>
      <c r="K22" s="49"/>
    </row>
    <row r="23" spans="1:11" s="182" customFormat="1" ht="15.75" x14ac:dyDescent="0.25">
      <c r="A23" s="530">
        <v>13</v>
      </c>
      <c r="B23" s="379" t="s">
        <v>273</v>
      </c>
      <c r="C23" s="384" t="s">
        <v>312</v>
      </c>
      <c r="D23" s="379" t="s">
        <v>313</v>
      </c>
      <c r="E23" s="365" t="s">
        <v>306</v>
      </c>
      <c r="F23" s="365">
        <v>2005</v>
      </c>
      <c r="G23" s="384" t="s">
        <v>314</v>
      </c>
      <c r="H23" s="365" t="s">
        <v>315</v>
      </c>
      <c r="I23" s="380">
        <v>5</v>
      </c>
      <c r="J23" s="44"/>
      <c r="K23" s="49"/>
    </row>
    <row r="24" spans="1:11" s="182" customFormat="1" ht="45.75" thickBot="1" x14ac:dyDescent="0.3">
      <c r="A24" s="531">
        <v>14</v>
      </c>
      <c r="B24" s="532" t="s">
        <v>273</v>
      </c>
      <c r="C24" s="533" t="s">
        <v>316</v>
      </c>
      <c r="D24" s="532" t="s">
        <v>313</v>
      </c>
      <c r="E24" s="511" t="s">
        <v>317</v>
      </c>
      <c r="F24" s="534">
        <v>2005</v>
      </c>
      <c r="G24" s="511" t="s">
        <v>318</v>
      </c>
      <c r="H24" s="534" t="s">
        <v>319</v>
      </c>
      <c r="I24" s="535">
        <v>5</v>
      </c>
      <c r="J24" s="44"/>
      <c r="K24" s="49"/>
    </row>
    <row r="25" spans="1:11" ht="16.5" thickBot="1" x14ac:dyDescent="0.3">
      <c r="A25" s="310"/>
      <c r="B25" s="116"/>
      <c r="C25" s="116"/>
      <c r="D25" s="116"/>
      <c r="E25" s="116"/>
      <c r="F25" s="116"/>
      <c r="G25" s="116"/>
      <c r="H25" s="119" t="str">
        <f>"Total "&amp;LEFT(A7,2)</f>
        <v>Total I7</v>
      </c>
      <c r="I25" s="120">
        <f>SUM(I10:I24)</f>
        <v>65</v>
      </c>
      <c r="J25" s="6"/>
    </row>
    <row r="26" spans="1:11" x14ac:dyDescent="0.25">
      <c r="A26" s="37"/>
      <c r="B26" s="37"/>
      <c r="C26" s="37"/>
      <c r="D26" s="37"/>
      <c r="E26" s="37"/>
      <c r="F26" s="37"/>
      <c r="G26" s="37"/>
      <c r="H26" s="37"/>
      <c r="I26" s="38"/>
    </row>
    <row r="27" spans="1:11" ht="33.75" customHeight="1" x14ac:dyDescent="0.25">
      <c r="A27" s="554"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7" s="554"/>
      <c r="C27" s="554"/>
      <c r="D27" s="554"/>
      <c r="E27" s="554"/>
      <c r="F27" s="554"/>
      <c r="G27" s="554"/>
      <c r="H27" s="554"/>
      <c r="I27" s="554"/>
    </row>
    <row r="28" spans="1:11" x14ac:dyDescent="0.25">
      <c r="A28" s="39"/>
    </row>
    <row r="29" spans="1:11" x14ac:dyDescent="0.25">
      <c r="A29" s="39"/>
    </row>
  </sheetData>
  <mergeCells count="3">
    <mergeCell ref="A6:I6"/>
    <mergeCell ref="A7:I7"/>
    <mergeCell ref="A27:I2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15"/>
  <sheetViews>
    <sheetView workbookViewId="0">
      <selection activeCell="J22" sqref="J22"/>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x14ac:dyDescent="0.25">
      <c r="A1" s="228" t="str">
        <f>'Date initiale'!C3</f>
        <v>Universitatea de Arhitectură și Urbanism "Ion Mincu" București</v>
      </c>
      <c r="B1" s="228"/>
      <c r="C1" s="228"/>
    </row>
    <row r="2" spans="1:11" x14ac:dyDescent="0.25">
      <c r="A2" s="228" t="str">
        <f>'Date initiale'!B4&amp;" "&amp;'Date initiale'!C4</f>
        <v>Facultatea ARHITECTURA</v>
      </c>
      <c r="B2" s="228"/>
      <c r="C2" s="228"/>
    </row>
    <row r="3" spans="1:11" x14ac:dyDescent="0.25">
      <c r="A3" s="228" t="str">
        <f>'Date initiale'!B5&amp;" "&amp;'Date initiale'!C5</f>
        <v>Departamentul BAZELE PROIECTARII</v>
      </c>
      <c r="B3" s="228"/>
      <c r="C3" s="228"/>
    </row>
    <row r="4" spans="1:11" x14ac:dyDescent="0.25">
      <c r="A4" s="116" t="str">
        <f>'Date initiale'!C6&amp;", "&amp;'Date initiale'!C7</f>
        <v>ANA MARIA CRISAN, 27</v>
      </c>
      <c r="B4" s="116"/>
      <c r="C4" s="116"/>
    </row>
    <row r="5" spans="1:11" s="182" customFormat="1" x14ac:dyDescent="0.25">
      <c r="A5" s="116"/>
      <c r="B5" s="116"/>
      <c r="C5" s="116"/>
    </row>
    <row r="6" spans="1:11" ht="15.75" x14ac:dyDescent="0.25">
      <c r="A6" s="552" t="s">
        <v>159</v>
      </c>
      <c r="B6" s="552"/>
      <c r="C6" s="552"/>
      <c r="D6" s="552"/>
      <c r="E6" s="552"/>
      <c r="F6" s="552"/>
      <c r="G6" s="552"/>
      <c r="H6" s="552"/>
      <c r="I6" s="552"/>
    </row>
    <row r="7" spans="1:11" ht="15.75" x14ac:dyDescent="0.25">
      <c r="A7" s="555" t="str">
        <f>'Descriere indicatori'!A11&amp;". "&amp;'Descriere indicatori'!B11</f>
        <v xml:space="preserve">I8. Studii in extenso apărute în volume colective publicate la edituri de prestigiu internaţional* </v>
      </c>
      <c r="B7" s="555"/>
      <c r="C7" s="555"/>
      <c r="D7" s="555"/>
      <c r="E7" s="555"/>
      <c r="F7" s="555"/>
      <c r="G7" s="555"/>
      <c r="H7" s="555"/>
      <c r="I7" s="555"/>
    </row>
    <row r="8" spans="1:11" ht="15.75" thickBot="1" x14ac:dyDescent="0.3">
      <c r="A8" s="172"/>
      <c r="B8" s="172"/>
      <c r="C8" s="172"/>
      <c r="D8" s="172"/>
      <c r="E8" s="172"/>
      <c r="F8" s="172"/>
      <c r="G8" s="172"/>
      <c r="H8" s="172"/>
      <c r="I8" s="172"/>
    </row>
    <row r="9" spans="1:11" ht="30.75" thickBot="1" x14ac:dyDescent="0.3">
      <c r="A9" s="188" t="s">
        <v>80</v>
      </c>
      <c r="B9" s="189" t="s">
        <v>115</v>
      </c>
      <c r="C9" s="189" t="s">
        <v>78</v>
      </c>
      <c r="D9" s="189" t="s">
        <v>82</v>
      </c>
      <c r="E9" s="189" t="s">
        <v>110</v>
      </c>
      <c r="F9" s="190" t="s">
        <v>119</v>
      </c>
      <c r="G9" s="189" t="s">
        <v>83</v>
      </c>
      <c r="H9" s="189" t="s">
        <v>160</v>
      </c>
      <c r="I9" s="191" t="s">
        <v>122</v>
      </c>
      <c r="K9" s="234" t="s">
        <v>157</v>
      </c>
    </row>
    <row r="10" spans="1:11" ht="94.5" x14ac:dyDescent="0.25">
      <c r="A10" s="386">
        <v>1</v>
      </c>
      <c r="B10" s="516" t="s">
        <v>288</v>
      </c>
      <c r="C10" s="517" t="s">
        <v>323</v>
      </c>
      <c r="D10" s="517" t="s">
        <v>324</v>
      </c>
      <c r="E10" s="517" t="s">
        <v>325</v>
      </c>
      <c r="F10" s="518">
        <v>2023</v>
      </c>
      <c r="G10" s="519"/>
      <c r="H10" s="517" t="s">
        <v>326</v>
      </c>
      <c r="I10" s="439">
        <f>10/2</f>
        <v>5</v>
      </c>
      <c r="K10" s="235">
        <v>10</v>
      </c>
    </row>
    <row r="11" spans="1:11" ht="94.5" x14ac:dyDescent="0.25">
      <c r="A11" s="388">
        <f>A10+1</f>
        <v>2</v>
      </c>
      <c r="B11" s="387" t="s">
        <v>288</v>
      </c>
      <c r="C11" s="514" t="s">
        <v>327</v>
      </c>
      <c r="D11" s="514" t="s">
        <v>324</v>
      </c>
      <c r="E11" s="514" t="s">
        <v>328</v>
      </c>
      <c r="F11" s="515">
        <v>2023</v>
      </c>
      <c r="G11" s="422"/>
      <c r="H11" s="514" t="s">
        <v>329</v>
      </c>
      <c r="I11" s="430">
        <f t="shared" ref="I11:I12" si="0">10/2</f>
        <v>5</v>
      </c>
      <c r="K11" s="49"/>
    </row>
    <row r="12" spans="1:11" ht="95.25" thickBot="1" x14ac:dyDescent="0.3">
      <c r="A12" s="520">
        <f t="shared" ref="A12" si="1">A11+1</f>
        <v>3</v>
      </c>
      <c r="B12" s="521" t="s">
        <v>288</v>
      </c>
      <c r="C12" s="522" t="s">
        <v>330</v>
      </c>
      <c r="D12" s="522" t="s">
        <v>324</v>
      </c>
      <c r="E12" s="522" t="s">
        <v>328</v>
      </c>
      <c r="F12" s="523">
        <v>2023</v>
      </c>
      <c r="G12" s="524"/>
      <c r="H12" s="522" t="s">
        <v>331</v>
      </c>
      <c r="I12" s="433">
        <f t="shared" si="0"/>
        <v>5</v>
      </c>
    </row>
    <row r="13" spans="1:11" ht="16.5" thickBot="1" x14ac:dyDescent="0.3">
      <c r="A13" s="180"/>
      <c r="B13" s="116"/>
      <c r="C13" s="116"/>
      <c r="D13" s="116"/>
      <c r="E13" s="116"/>
      <c r="F13" s="116"/>
      <c r="G13" s="116"/>
      <c r="H13" s="340" t="str">
        <f>"Total "&amp;LEFT(A7,2)</f>
        <v>Total I8</v>
      </c>
      <c r="I13" s="434">
        <f>SUM(I10:I12)</f>
        <v>15</v>
      </c>
      <c r="J13" s="6"/>
    </row>
    <row r="15" spans="1:11" ht="36" customHeight="1" x14ac:dyDescent="0.25">
      <c r="A15" s="554"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5" s="554"/>
      <c r="C15" s="554"/>
      <c r="D15" s="554"/>
      <c r="E15" s="554"/>
      <c r="F15" s="554"/>
      <c r="G15" s="554"/>
      <c r="H15" s="554"/>
      <c r="I15" s="554"/>
    </row>
  </sheetData>
  <mergeCells count="3">
    <mergeCell ref="A6:I6"/>
    <mergeCell ref="A7:I7"/>
    <mergeCell ref="A15:I15"/>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82" customWidth="1"/>
    <col min="8" max="8" width="10" customWidth="1"/>
    <col min="9" max="10" width="9.7109375" customWidth="1"/>
  </cols>
  <sheetData>
    <row r="1" spans="1:11" x14ac:dyDescent="0.25">
      <c r="A1" s="228" t="str">
        <f>'Date initiale'!C3</f>
        <v>Universitatea de Arhitectură și Urbanism "Ion Mincu" București</v>
      </c>
      <c r="B1" s="228"/>
      <c r="C1" s="228"/>
    </row>
    <row r="2" spans="1:11" x14ac:dyDescent="0.25">
      <c r="A2" s="228" t="str">
        <f>'Date initiale'!B4&amp;" "&amp;'Date initiale'!C4</f>
        <v>Facultatea ARHITECTURA</v>
      </c>
      <c r="B2" s="228"/>
      <c r="C2" s="228"/>
    </row>
    <row r="3" spans="1:11" x14ac:dyDescent="0.25">
      <c r="A3" s="228" t="str">
        <f>'Date initiale'!B5&amp;" "&amp;'Date initiale'!C5</f>
        <v>Departamentul BAZELE PROIECTARII</v>
      </c>
      <c r="B3" s="228"/>
      <c r="C3" s="228"/>
    </row>
    <row r="4" spans="1:11" x14ac:dyDescent="0.25">
      <c r="A4" s="116" t="str">
        <f>'Date initiale'!C6&amp;", "&amp;'Date initiale'!C7</f>
        <v>ANA MARIA CRISAN, 27</v>
      </c>
      <c r="B4" s="116"/>
      <c r="C4" s="116"/>
    </row>
    <row r="5" spans="1:11" s="182" customFormat="1" x14ac:dyDescent="0.25">
      <c r="A5" s="116"/>
      <c r="B5" s="116"/>
      <c r="C5" s="116"/>
    </row>
    <row r="6" spans="1:11" ht="15.75" x14ac:dyDescent="0.25">
      <c r="A6" s="552" t="s">
        <v>159</v>
      </c>
      <c r="B6" s="552"/>
      <c r="C6" s="552"/>
      <c r="D6" s="552"/>
      <c r="E6" s="552"/>
      <c r="F6" s="552"/>
      <c r="G6" s="552"/>
      <c r="H6" s="552"/>
      <c r="I6" s="552"/>
    </row>
    <row r="7" spans="1:11" ht="15.75" customHeight="1" x14ac:dyDescent="0.25">
      <c r="A7" s="555" t="str">
        <f>'Descriere indicatori'!A12&amp;". "&amp;'Descriere indicatori'!B12</f>
        <v xml:space="preserve">I9. Studii in extenso apărute în volume colective publicate la edituri de prestigiu naţional* </v>
      </c>
      <c r="B7" s="555"/>
      <c r="C7" s="555"/>
      <c r="D7" s="555"/>
      <c r="E7" s="555"/>
      <c r="F7" s="555"/>
      <c r="G7" s="555"/>
      <c r="H7" s="555"/>
      <c r="I7" s="555"/>
      <c r="J7" s="183"/>
    </row>
    <row r="8" spans="1:11" ht="16.5" thickBot="1" x14ac:dyDescent="0.3">
      <c r="A8" s="181"/>
      <c r="B8" s="181"/>
      <c r="C8" s="181"/>
      <c r="D8" s="181"/>
      <c r="E8" s="181"/>
      <c r="F8" s="181"/>
      <c r="G8" s="172"/>
      <c r="H8" s="181"/>
      <c r="I8" s="181"/>
      <c r="J8" s="181"/>
    </row>
    <row r="9" spans="1:11" ht="30.75" thickBot="1" x14ac:dyDescent="0.3">
      <c r="A9" s="155" t="s">
        <v>80</v>
      </c>
      <c r="B9" s="156" t="s">
        <v>115</v>
      </c>
      <c r="C9" s="156" t="s">
        <v>81</v>
      </c>
      <c r="D9" s="156" t="s">
        <v>82</v>
      </c>
      <c r="E9" s="156" t="s">
        <v>110</v>
      </c>
      <c r="F9" s="157" t="s">
        <v>119</v>
      </c>
      <c r="G9" s="156" t="s">
        <v>83</v>
      </c>
      <c r="H9" s="156" t="s">
        <v>160</v>
      </c>
      <c r="I9" s="158" t="s">
        <v>122</v>
      </c>
      <c r="K9" s="234" t="s">
        <v>157</v>
      </c>
    </row>
    <row r="10" spans="1:11" x14ac:dyDescent="0.25">
      <c r="A10" s="184">
        <v>1</v>
      </c>
      <c r="B10" s="177"/>
      <c r="C10" s="177"/>
      <c r="D10" s="177"/>
      <c r="E10" s="144"/>
      <c r="F10" s="145"/>
      <c r="G10" s="105"/>
      <c r="H10" s="145"/>
      <c r="I10" s="289"/>
      <c r="K10" s="235">
        <v>7</v>
      </c>
    </row>
    <row r="11" spans="1:11" x14ac:dyDescent="0.25">
      <c r="A11" s="185">
        <f>A10+1</f>
        <v>2</v>
      </c>
      <c r="B11" s="165"/>
      <c r="C11" s="165"/>
      <c r="D11" s="165"/>
      <c r="E11" s="178"/>
      <c r="F11" s="110"/>
      <c r="G11" s="110"/>
      <c r="H11" s="110"/>
      <c r="I11" s="284"/>
      <c r="K11" s="49"/>
    </row>
    <row r="12" spans="1:11" x14ac:dyDescent="0.25">
      <c r="A12" s="185">
        <f t="shared" ref="A12:A19" si="0">A11+1</f>
        <v>3</v>
      </c>
      <c r="B12" s="165"/>
      <c r="C12" s="108"/>
      <c r="D12" s="165"/>
      <c r="E12" s="178"/>
      <c r="F12" s="110"/>
      <c r="G12" s="110"/>
      <c r="H12" s="110"/>
      <c r="I12" s="284"/>
    </row>
    <row r="13" spans="1:11" x14ac:dyDescent="0.25">
      <c r="A13" s="185">
        <f t="shared" si="0"/>
        <v>4</v>
      </c>
      <c r="B13" s="165"/>
      <c r="C13" s="108"/>
      <c r="D13" s="165"/>
      <c r="E13" s="178"/>
      <c r="F13" s="110"/>
      <c r="G13" s="110"/>
      <c r="H13" s="110"/>
      <c r="I13" s="284"/>
    </row>
    <row r="14" spans="1:11" x14ac:dyDescent="0.25">
      <c r="A14" s="185">
        <f t="shared" si="0"/>
        <v>5</v>
      </c>
      <c r="B14" s="186"/>
      <c r="C14" s="186"/>
      <c r="D14" s="186"/>
      <c r="E14" s="186"/>
      <c r="F14" s="186"/>
      <c r="G14" s="110"/>
      <c r="H14" s="186"/>
      <c r="I14" s="295"/>
    </row>
    <row r="15" spans="1:11" x14ac:dyDescent="0.25">
      <c r="A15" s="185">
        <f t="shared" si="0"/>
        <v>6</v>
      </c>
      <c r="B15" s="186"/>
      <c r="C15" s="186"/>
      <c r="D15" s="186"/>
      <c r="E15" s="186"/>
      <c r="F15" s="186"/>
      <c r="G15" s="110"/>
      <c r="H15" s="186"/>
      <c r="I15" s="295"/>
    </row>
    <row r="16" spans="1:11" x14ac:dyDescent="0.25">
      <c r="A16" s="185">
        <f t="shared" si="0"/>
        <v>7</v>
      </c>
      <c r="B16" s="186"/>
      <c r="C16" s="186"/>
      <c r="D16" s="186"/>
      <c r="E16" s="186"/>
      <c r="F16" s="186"/>
      <c r="G16" s="110"/>
      <c r="H16" s="186"/>
      <c r="I16" s="295"/>
    </row>
    <row r="17" spans="1:10" x14ac:dyDescent="0.25">
      <c r="A17" s="185">
        <f t="shared" si="0"/>
        <v>8</v>
      </c>
      <c r="B17" s="186"/>
      <c r="C17" s="186"/>
      <c r="D17" s="186"/>
      <c r="E17" s="186"/>
      <c r="F17" s="186"/>
      <c r="G17" s="110"/>
      <c r="H17" s="186"/>
      <c r="I17" s="295"/>
    </row>
    <row r="18" spans="1:10" x14ac:dyDescent="0.25">
      <c r="A18" s="185">
        <f t="shared" si="0"/>
        <v>9</v>
      </c>
      <c r="B18" s="186"/>
      <c r="C18" s="186"/>
      <c r="D18" s="186"/>
      <c r="E18" s="186"/>
      <c r="F18" s="186"/>
      <c r="G18" s="110"/>
      <c r="H18" s="186"/>
      <c r="I18" s="295"/>
    </row>
    <row r="19" spans="1:10" ht="15.75" thickBot="1" x14ac:dyDescent="0.3">
      <c r="A19" s="150">
        <f t="shared" si="0"/>
        <v>10</v>
      </c>
      <c r="B19" s="187"/>
      <c r="C19" s="187"/>
      <c r="D19" s="187"/>
      <c r="E19" s="187"/>
      <c r="F19" s="187"/>
      <c r="G19" s="114"/>
      <c r="H19" s="187"/>
      <c r="I19" s="296"/>
    </row>
    <row r="20" spans="1:10" s="182" customFormat="1" ht="16.5" thickBot="1" x14ac:dyDescent="0.3">
      <c r="A20" s="310"/>
      <c r="B20" s="116"/>
      <c r="C20" s="116"/>
      <c r="D20" s="116"/>
      <c r="E20" s="116"/>
      <c r="F20" s="116"/>
      <c r="G20" s="116"/>
      <c r="H20" s="119" t="str">
        <f>"Total "&amp;LEFT(A7,2)</f>
        <v>Total I9</v>
      </c>
      <c r="I20" s="120">
        <f>SUM(I10:I19)</f>
        <v>0</v>
      </c>
      <c r="J20" s="6"/>
    </row>
    <row r="22" spans="1:10" ht="33.75" customHeight="1" x14ac:dyDescent="0.25">
      <c r="A22" s="554"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54"/>
      <c r="C22" s="554"/>
      <c r="D22" s="554"/>
      <c r="E22" s="554"/>
      <c r="F22" s="554"/>
      <c r="G22" s="554"/>
      <c r="H22" s="554"/>
      <c r="I22" s="554"/>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39"/>
  <sheetViews>
    <sheetView topLeftCell="A21" workbookViewId="0">
      <selection activeCell="I34" sqref="I34"/>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x14ac:dyDescent="0.25">
      <c r="A1" s="228" t="str">
        <f>'Date initiale'!C3</f>
        <v>Universitatea de Arhitectură și Urbanism "Ion Mincu" București</v>
      </c>
      <c r="B1" s="228"/>
      <c r="C1" s="228"/>
    </row>
    <row r="2" spans="1:11" x14ac:dyDescent="0.25">
      <c r="A2" s="228" t="str">
        <f>'Date initiale'!B4&amp;" "&amp;'Date initiale'!C4</f>
        <v>Facultatea ARHITECTURA</v>
      </c>
      <c r="B2" s="228"/>
      <c r="C2" s="228"/>
    </row>
    <row r="3" spans="1:11" x14ac:dyDescent="0.25">
      <c r="A3" s="228" t="str">
        <f>'Date initiale'!B5&amp;" "&amp;'Date initiale'!C5</f>
        <v>Departamentul BAZELE PROIECTARII</v>
      </c>
      <c r="B3" s="228"/>
      <c r="C3" s="228"/>
    </row>
    <row r="4" spans="1:11" x14ac:dyDescent="0.25">
      <c r="A4" s="116" t="str">
        <f>'Date initiale'!C6&amp;", "&amp;'Date initiale'!C7</f>
        <v>ANA MARIA CRISAN, 27</v>
      </c>
      <c r="B4" s="116"/>
      <c r="C4" s="116"/>
    </row>
    <row r="5" spans="1:11" s="182" customFormat="1" x14ac:dyDescent="0.25">
      <c r="A5" s="116"/>
      <c r="B5" s="116"/>
      <c r="C5" s="116"/>
    </row>
    <row r="6" spans="1:11" ht="15.75" x14ac:dyDescent="0.25">
      <c r="A6" s="552" t="s">
        <v>159</v>
      </c>
      <c r="B6" s="552"/>
      <c r="C6" s="552"/>
      <c r="D6" s="552"/>
      <c r="E6" s="552"/>
      <c r="F6" s="552"/>
      <c r="G6" s="552"/>
      <c r="H6" s="552"/>
      <c r="I6" s="552"/>
    </row>
    <row r="7" spans="1:11" ht="39" customHeight="1" x14ac:dyDescent="0.25">
      <c r="A7" s="555" t="str">
        <f>'Descriere indicatori'!A13&amp;". "&amp;'Descriere indicatori'!B13</f>
        <v xml:space="preserve">I10. Studii in extenso apărute în volume colective publicate la edituri recunoscute în domeniu*, precum şi studiile aferente proiectelor* </v>
      </c>
      <c r="B7" s="555"/>
      <c r="C7" s="555"/>
      <c r="D7" s="555"/>
      <c r="E7" s="555"/>
      <c r="F7" s="555"/>
      <c r="G7" s="555"/>
      <c r="H7" s="555"/>
      <c r="I7" s="555"/>
    </row>
    <row r="8" spans="1:11" s="182" customFormat="1" ht="17.25" customHeight="1" thickBot="1" x14ac:dyDescent="0.3">
      <c r="A8" s="32"/>
      <c r="B8" s="181"/>
      <c r="C8" s="181"/>
      <c r="D8" s="181"/>
      <c r="E8" s="181"/>
      <c r="F8" s="181"/>
      <c r="G8" s="181"/>
      <c r="H8" s="181"/>
      <c r="I8" s="181"/>
    </row>
    <row r="9" spans="1:11" ht="30.75" thickBot="1" x14ac:dyDescent="0.3">
      <c r="A9" s="188" t="s">
        <v>80</v>
      </c>
      <c r="B9" s="189" t="s">
        <v>115</v>
      </c>
      <c r="C9" s="189" t="s">
        <v>81</v>
      </c>
      <c r="D9" s="189" t="s">
        <v>82</v>
      </c>
      <c r="E9" s="189" t="s">
        <v>110</v>
      </c>
      <c r="F9" s="190" t="s">
        <v>119</v>
      </c>
      <c r="G9" s="189" t="s">
        <v>83</v>
      </c>
      <c r="H9" s="189" t="s">
        <v>160</v>
      </c>
      <c r="I9" s="191" t="s">
        <v>122</v>
      </c>
      <c r="K9" s="234" t="s">
        <v>157</v>
      </c>
    </row>
    <row r="10" spans="1:11" ht="75" x14ac:dyDescent="0.25">
      <c r="A10" s="499">
        <v>1</v>
      </c>
      <c r="B10" s="500" t="s">
        <v>332</v>
      </c>
      <c r="C10" s="501" t="s">
        <v>334</v>
      </c>
      <c r="D10" s="501" t="s">
        <v>335</v>
      </c>
      <c r="E10" s="502" t="s">
        <v>333</v>
      </c>
      <c r="F10" s="502">
        <v>2018</v>
      </c>
      <c r="G10" s="502" t="s">
        <v>336</v>
      </c>
      <c r="H10" s="502">
        <v>1</v>
      </c>
      <c r="I10" s="503">
        <v>2.5</v>
      </c>
      <c r="J10" s="196"/>
      <c r="K10" s="235" t="s">
        <v>211</v>
      </c>
    </row>
    <row r="11" spans="1:11" s="182" customFormat="1" ht="45" x14ac:dyDescent="0.25">
      <c r="A11" s="504">
        <f>A10+1</f>
        <v>2</v>
      </c>
      <c r="B11" s="342" t="s">
        <v>332</v>
      </c>
      <c r="C11" s="210" t="s">
        <v>337</v>
      </c>
      <c r="D11" s="210" t="s">
        <v>335</v>
      </c>
      <c r="E11" s="358" t="s">
        <v>333</v>
      </c>
      <c r="F11" s="358">
        <v>2018</v>
      </c>
      <c r="G11" s="358" t="s">
        <v>336</v>
      </c>
      <c r="H11" s="358">
        <v>1</v>
      </c>
      <c r="I11" s="505">
        <v>2.5</v>
      </c>
      <c r="J11" s="196"/>
      <c r="K11" s="49"/>
    </row>
    <row r="12" spans="1:11" s="182" customFormat="1" ht="45" x14ac:dyDescent="0.25">
      <c r="A12" s="504">
        <v>3</v>
      </c>
      <c r="B12" s="342" t="s">
        <v>332</v>
      </c>
      <c r="C12" s="210" t="s">
        <v>338</v>
      </c>
      <c r="D12" s="210" t="s">
        <v>335</v>
      </c>
      <c r="E12" s="358" t="s">
        <v>333</v>
      </c>
      <c r="F12" s="358">
        <v>2018</v>
      </c>
      <c r="G12" s="358" t="s">
        <v>336</v>
      </c>
      <c r="H12" s="358">
        <v>1</v>
      </c>
      <c r="I12" s="505">
        <v>2.5</v>
      </c>
      <c r="J12" s="196"/>
      <c r="K12" s="49"/>
    </row>
    <row r="13" spans="1:11" s="182" customFormat="1" ht="60" x14ac:dyDescent="0.25">
      <c r="A13" s="504">
        <v>4</v>
      </c>
      <c r="B13" s="342" t="s">
        <v>332</v>
      </c>
      <c r="C13" s="210" t="s">
        <v>339</v>
      </c>
      <c r="D13" s="210" t="s">
        <v>335</v>
      </c>
      <c r="E13" s="358" t="s">
        <v>333</v>
      </c>
      <c r="F13" s="358">
        <v>2018</v>
      </c>
      <c r="G13" s="358" t="s">
        <v>336</v>
      </c>
      <c r="H13" s="358">
        <v>1</v>
      </c>
      <c r="I13" s="505">
        <v>2.5</v>
      </c>
      <c r="J13" s="196"/>
      <c r="K13" s="49"/>
    </row>
    <row r="14" spans="1:11" s="182" customFormat="1" ht="75" x14ac:dyDescent="0.25">
      <c r="A14" s="504">
        <v>5</v>
      </c>
      <c r="B14" s="342" t="s">
        <v>332</v>
      </c>
      <c r="C14" s="210" t="s">
        <v>340</v>
      </c>
      <c r="D14" s="210" t="s">
        <v>335</v>
      </c>
      <c r="E14" s="358" t="s">
        <v>333</v>
      </c>
      <c r="F14" s="358">
        <v>2018</v>
      </c>
      <c r="G14" s="358" t="s">
        <v>336</v>
      </c>
      <c r="H14" s="358">
        <v>1</v>
      </c>
      <c r="I14" s="505">
        <v>2.5</v>
      </c>
      <c r="J14" s="196"/>
      <c r="K14" s="49"/>
    </row>
    <row r="15" spans="1:11" s="182" customFormat="1" ht="60" x14ac:dyDescent="0.25">
      <c r="A15" s="504">
        <v>6</v>
      </c>
      <c r="B15" s="342" t="s">
        <v>332</v>
      </c>
      <c r="C15" s="210" t="s">
        <v>341</v>
      </c>
      <c r="D15" s="210" t="s">
        <v>335</v>
      </c>
      <c r="E15" s="358" t="s">
        <v>333</v>
      </c>
      <c r="F15" s="358">
        <v>2018</v>
      </c>
      <c r="G15" s="358" t="s">
        <v>336</v>
      </c>
      <c r="H15" s="358">
        <v>1</v>
      </c>
      <c r="I15" s="505">
        <v>2.5</v>
      </c>
      <c r="J15" s="196"/>
      <c r="K15" s="49"/>
    </row>
    <row r="16" spans="1:11" s="182" customFormat="1" ht="47.25" x14ac:dyDescent="0.25">
      <c r="A16" s="504">
        <v>7</v>
      </c>
      <c r="B16" s="343" t="s">
        <v>288</v>
      </c>
      <c r="C16" s="344" t="s">
        <v>342</v>
      </c>
      <c r="D16" s="383" t="s">
        <v>343</v>
      </c>
      <c r="E16" s="384" t="s">
        <v>275</v>
      </c>
      <c r="F16" s="344" t="s">
        <v>344</v>
      </c>
      <c r="G16" s="344"/>
      <c r="H16" s="344" t="s">
        <v>345</v>
      </c>
      <c r="I16" s="506">
        <v>2.5</v>
      </c>
      <c r="J16" s="196"/>
      <c r="K16" s="49"/>
    </row>
    <row r="17" spans="1:11" s="182" customFormat="1" ht="60" x14ac:dyDescent="0.25">
      <c r="A17" s="504">
        <v>8</v>
      </c>
      <c r="B17" s="343" t="s">
        <v>288</v>
      </c>
      <c r="C17" s="344" t="s">
        <v>346</v>
      </c>
      <c r="D17" s="383" t="s">
        <v>347</v>
      </c>
      <c r="E17" s="384" t="s">
        <v>275</v>
      </c>
      <c r="F17" s="344" t="s">
        <v>348</v>
      </c>
      <c r="G17" s="344"/>
      <c r="H17" s="344" t="s">
        <v>345</v>
      </c>
      <c r="I17" s="506">
        <v>2.5</v>
      </c>
      <c r="J17" s="196"/>
      <c r="K17" s="49"/>
    </row>
    <row r="18" spans="1:11" s="182" customFormat="1" ht="47.25" x14ac:dyDescent="0.25">
      <c r="A18" s="504">
        <v>9</v>
      </c>
      <c r="B18" s="343" t="s">
        <v>288</v>
      </c>
      <c r="C18" s="344" t="s">
        <v>349</v>
      </c>
      <c r="D18" s="383" t="s">
        <v>347</v>
      </c>
      <c r="E18" s="384" t="s">
        <v>275</v>
      </c>
      <c r="F18" s="344" t="s">
        <v>348</v>
      </c>
      <c r="G18" s="344"/>
      <c r="H18" s="344" t="s">
        <v>345</v>
      </c>
      <c r="I18" s="506">
        <v>2.5</v>
      </c>
      <c r="J18" s="196"/>
      <c r="K18" s="49"/>
    </row>
    <row r="19" spans="1:11" s="182" customFormat="1" ht="47.25" x14ac:dyDescent="0.25">
      <c r="A19" s="504">
        <v>10</v>
      </c>
      <c r="B19" s="343" t="s">
        <v>288</v>
      </c>
      <c r="C19" s="344" t="s">
        <v>350</v>
      </c>
      <c r="D19" s="383" t="s">
        <v>347</v>
      </c>
      <c r="E19" s="384" t="s">
        <v>275</v>
      </c>
      <c r="F19" s="344" t="s">
        <v>348</v>
      </c>
      <c r="G19" s="344"/>
      <c r="H19" s="344" t="s">
        <v>345</v>
      </c>
      <c r="I19" s="506">
        <v>2.5</v>
      </c>
      <c r="J19" s="196"/>
      <c r="K19" s="49"/>
    </row>
    <row r="20" spans="1:11" s="182" customFormat="1" ht="60" x14ac:dyDescent="0.25">
      <c r="A20" s="504">
        <v>11</v>
      </c>
      <c r="B20" s="343" t="s">
        <v>288</v>
      </c>
      <c r="C20" s="344" t="s">
        <v>351</v>
      </c>
      <c r="D20" s="383" t="s">
        <v>347</v>
      </c>
      <c r="E20" s="384" t="s">
        <v>275</v>
      </c>
      <c r="F20" s="344" t="s">
        <v>348</v>
      </c>
      <c r="G20" s="344"/>
      <c r="H20" s="344" t="s">
        <v>345</v>
      </c>
      <c r="I20" s="506">
        <v>2.5</v>
      </c>
      <c r="J20" s="196"/>
      <c r="K20" s="49"/>
    </row>
    <row r="21" spans="1:11" s="182" customFormat="1" ht="47.25" x14ac:dyDescent="0.25">
      <c r="A21" s="504">
        <f t="shared" ref="A21" si="0">A20+1</f>
        <v>12</v>
      </c>
      <c r="B21" s="343" t="s">
        <v>288</v>
      </c>
      <c r="C21" s="344" t="s">
        <v>352</v>
      </c>
      <c r="D21" s="383" t="s">
        <v>347</v>
      </c>
      <c r="E21" s="384" t="s">
        <v>275</v>
      </c>
      <c r="F21" s="344" t="s">
        <v>348</v>
      </c>
      <c r="G21" s="344"/>
      <c r="H21" s="344" t="s">
        <v>345</v>
      </c>
      <c r="I21" s="506">
        <v>2.5</v>
      </c>
      <c r="J21" s="196"/>
      <c r="K21" s="49"/>
    </row>
    <row r="22" spans="1:11" s="182" customFormat="1" ht="47.25" x14ac:dyDescent="0.25">
      <c r="A22" s="504">
        <v>13</v>
      </c>
      <c r="B22" s="343" t="s">
        <v>288</v>
      </c>
      <c r="C22" s="344" t="s">
        <v>353</v>
      </c>
      <c r="D22" s="383" t="s">
        <v>354</v>
      </c>
      <c r="E22" s="384" t="s">
        <v>275</v>
      </c>
      <c r="F22" s="344" t="s">
        <v>355</v>
      </c>
      <c r="G22" s="344"/>
      <c r="H22" s="344" t="s">
        <v>345</v>
      </c>
      <c r="I22" s="506">
        <v>2.5</v>
      </c>
      <c r="J22" s="196"/>
      <c r="K22" s="49"/>
    </row>
    <row r="23" spans="1:11" s="182" customFormat="1" ht="60" x14ac:dyDescent="0.25">
      <c r="A23" s="504">
        <v>14</v>
      </c>
      <c r="B23" s="343" t="s">
        <v>288</v>
      </c>
      <c r="C23" s="344" t="s">
        <v>356</v>
      </c>
      <c r="D23" s="383" t="s">
        <v>354</v>
      </c>
      <c r="E23" s="384" t="s">
        <v>275</v>
      </c>
      <c r="F23" s="344" t="s">
        <v>355</v>
      </c>
      <c r="G23" s="344"/>
      <c r="H23" s="344" t="s">
        <v>345</v>
      </c>
      <c r="I23" s="506">
        <v>2.5</v>
      </c>
      <c r="J23" s="196"/>
      <c r="K23" s="49"/>
    </row>
    <row r="24" spans="1:11" s="182" customFormat="1" ht="47.25" x14ac:dyDescent="0.25">
      <c r="A24" s="504">
        <v>15</v>
      </c>
      <c r="B24" s="343" t="s">
        <v>288</v>
      </c>
      <c r="C24" s="344" t="s">
        <v>357</v>
      </c>
      <c r="D24" s="383" t="s">
        <v>358</v>
      </c>
      <c r="E24" s="384" t="s">
        <v>275</v>
      </c>
      <c r="F24" s="344" t="s">
        <v>359</v>
      </c>
      <c r="G24" s="344"/>
      <c r="H24" s="344" t="s">
        <v>345</v>
      </c>
      <c r="I24" s="506">
        <v>2.5</v>
      </c>
      <c r="J24" s="196"/>
      <c r="K24" s="49"/>
    </row>
    <row r="25" spans="1:11" s="182" customFormat="1" ht="60" x14ac:dyDescent="0.25">
      <c r="A25" s="504">
        <v>16</v>
      </c>
      <c r="B25" s="343" t="s">
        <v>288</v>
      </c>
      <c r="C25" s="344" t="s">
        <v>360</v>
      </c>
      <c r="D25" s="383" t="s">
        <v>358</v>
      </c>
      <c r="E25" s="384" t="s">
        <v>275</v>
      </c>
      <c r="F25" s="344" t="s">
        <v>359</v>
      </c>
      <c r="G25" s="344"/>
      <c r="H25" s="344" t="s">
        <v>345</v>
      </c>
      <c r="I25" s="506">
        <v>2.5</v>
      </c>
      <c r="J25" s="196"/>
      <c r="K25" s="49"/>
    </row>
    <row r="26" spans="1:11" s="182" customFormat="1" ht="47.25" x14ac:dyDescent="0.25">
      <c r="A26" s="504">
        <v>17</v>
      </c>
      <c r="B26" s="343" t="s">
        <v>288</v>
      </c>
      <c r="C26" s="344" t="s">
        <v>361</v>
      </c>
      <c r="D26" s="383" t="s">
        <v>358</v>
      </c>
      <c r="E26" s="384" t="s">
        <v>275</v>
      </c>
      <c r="F26" s="344" t="s">
        <v>359</v>
      </c>
      <c r="G26" s="344"/>
      <c r="H26" s="344" t="s">
        <v>345</v>
      </c>
      <c r="I26" s="506">
        <v>2.5</v>
      </c>
      <c r="J26" s="196"/>
      <c r="K26" s="49"/>
    </row>
    <row r="27" spans="1:11" s="182" customFormat="1" ht="90" x14ac:dyDescent="0.25">
      <c r="A27" s="504">
        <v>18</v>
      </c>
      <c r="B27" s="343" t="s">
        <v>288</v>
      </c>
      <c r="C27" s="344" t="s">
        <v>362</v>
      </c>
      <c r="D27" s="383" t="s">
        <v>358</v>
      </c>
      <c r="E27" s="384" t="s">
        <v>275</v>
      </c>
      <c r="F27" s="344" t="s">
        <v>359</v>
      </c>
      <c r="G27" s="344"/>
      <c r="H27" s="344" t="s">
        <v>345</v>
      </c>
      <c r="I27" s="506">
        <v>2.5</v>
      </c>
      <c r="J27" s="196"/>
      <c r="K27" s="49"/>
    </row>
    <row r="28" spans="1:11" s="182" customFormat="1" ht="90" x14ac:dyDescent="0.25">
      <c r="A28" s="504">
        <v>19</v>
      </c>
      <c r="B28" s="343" t="s">
        <v>288</v>
      </c>
      <c r="C28" s="345" t="s">
        <v>363</v>
      </c>
      <c r="D28" s="345" t="s">
        <v>364</v>
      </c>
      <c r="E28" s="346" t="s">
        <v>365</v>
      </c>
      <c r="F28" s="347">
        <v>2008</v>
      </c>
      <c r="G28" s="347"/>
      <c r="H28" s="347" t="s">
        <v>366</v>
      </c>
      <c r="I28" s="507">
        <v>2.5</v>
      </c>
      <c r="J28" s="196"/>
      <c r="K28" s="49"/>
    </row>
    <row r="29" spans="1:11" s="182" customFormat="1" ht="45" x14ac:dyDescent="0.25">
      <c r="A29" s="504">
        <f t="shared" ref="A29" si="1">A28+1</f>
        <v>20</v>
      </c>
      <c r="B29" s="344" t="s">
        <v>288</v>
      </c>
      <c r="C29" s="345" t="s">
        <v>367</v>
      </c>
      <c r="D29" s="344" t="s">
        <v>278</v>
      </c>
      <c r="E29" s="384" t="s">
        <v>306</v>
      </c>
      <c r="F29" s="347">
        <v>2008</v>
      </c>
      <c r="G29" s="383" t="s">
        <v>368</v>
      </c>
      <c r="H29" s="347" t="s">
        <v>369</v>
      </c>
      <c r="I29" s="507">
        <v>5</v>
      </c>
      <c r="J29" s="196"/>
      <c r="K29" s="49"/>
    </row>
    <row r="30" spans="1:11" s="182" customFormat="1" ht="30" x14ac:dyDescent="0.25">
      <c r="A30" s="504">
        <v>21</v>
      </c>
      <c r="B30" s="344" t="s">
        <v>273</v>
      </c>
      <c r="C30" s="384" t="s">
        <v>370</v>
      </c>
      <c r="D30" s="344" t="s">
        <v>313</v>
      </c>
      <c r="E30" s="384" t="s">
        <v>317</v>
      </c>
      <c r="F30" s="347">
        <v>2004</v>
      </c>
      <c r="G30" s="384" t="s">
        <v>371</v>
      </c>
      <c r="H30" s="347" t="s">
        <v>372</v>
      </c>
      <c r="I30" s="507">
        <v>5</v>
      </c>
      <c r="J30" s="196"/>
      <c r="K30" s="49"/>
    </row>
    <row r="31" spans="1:11" s="182" customFormat="1" ht="47.25" x14ac:dyDescent="0.25">
      <c r="A31" s="504">
        <v>22</v>
      </c>
      <c r="B31" s="344" t="s">
        <v>288</v>
      </c>
      <c r="C31" s="383" t="s">
        <v>373</v>
      </c>
      <c r="D31" s="344" t="s">
        <v>278</v>
      </c>
      <c r="E31" s="348" t="s">
        <v>306</v>
      </c>
      <c r="F31" s="348">
        <v>2005</v>
      </c>
      <c r="G31" s="346" t="s">
        <v>374</v>
      </c>
      <c r="H31" s="346" t="s">
        <v>375</v>
      </c>
      <c r="I31" s="507">
        <v>5</v>
      </c>
      <c r="J31" s="196"/>
      <c r="K31" s="49"/>
    </row>
    <row r="32" spans="1:11" s="182" customFormat="1" ht="47.25" x14ac:dyDescent="0.25">
      <c r="A32" s="504">
        <v>23</v>
      </c>
      <c r="B32" s="344" t="s">
        <v>288</v>
      </c>
      <c r="C32" s="383" t="s">
        <v>376</v>
      </c>
      <c r="D32" s="344" t="s">
        <v>313</v>
      </c>
      <c r="E32" s="384" t="s">
        <v>317</v>
      </c>
      <c r="F32" s="347">
        <v>2005</v>
      </c>
      <c r="G32" s="384" t="s">
        <v>318</v>
      </c>
      <c r="H32" s="347" t="s">
        <v>377</v>
      </c>
      <c r="I32" s="507">
        <v>2.5</v>
      </c>
      <c r="J32" s="196"/>
      <c r="K32" s="49"/>
    </row>
    <row r="33" spans="1:11" s="182" customFormat="1" ht="45.75" thickBot="1" x14ac:dyDescent="0.3">
      <c r="A33" s="508">
        <v>24</v>
      </c>
      <c r="B33" s="509" t="s">
        <v>288</v>
      </c>
      <c r="C33" s="510" t="s">
        <v>378</v>
      </c>
      <c r="D33" s="509" t="s">
        <v>313</v>
      </c>
      <c r="E33" s="511" t="s">
        <v>317</v>
      </c>
      <c r="F33" s="512">
        <v>2003</v>
      </c>
      <c r="G33" s="511" t="s">
        <v>379</v>
      </c>
      <c r="H33" s="512" t="s">
        <v>380</v>
      </c>
      <c r="I33" s="513">
        <v>2.5</v>
      </c>
      <c r="J33" s="196"/>
      <c r="K33" s="49"/>
    </row>
    <row r="34" spans="1:11" ht="15.75" thickBot="1" x14ac:dyDescent="0.3">
      <c r="A34" s="498"/>
      <c r="B34" s="220"/>
      <c r="C34" s="149"/>
      <c r="D34" s="180"/>
      <c r="E34" s="180"/>
      <c r="F34" s="180"/>
      <c r="G34" s="180"/>
      <c r="H34" s="340" t="str">
        <f>"Total "&amp;LEFT(A7,3)</f>
        <v>Total I10</v>
      </c>
      <c r="I34" s="341">
        <f>SUM(I10:I33)</f>
        <v>67.5</v>
      </c>
    </row>
    <row r="35" spans="1:11" x14ac:dyDescent="0.25">
      <c r="A35" s="20"/>
      <c r="B35" s="16"/>
      <c r="C35" s="18"/>
      <c r="D35" s="20"/>
    </row>
    <row r="36" spans="1:11" ht="36.75" customHeight="1" x14ac:dyDescent="0.25">
      <c r="A36" s="554"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36" s="554"/>
      <c r="C36" s="554"/>
      <c r="D36" s="554"/>
      <c r="E36" s="554"/>
      <c r="F36" s="554"/>
      <c r="G36" s="554"/>
      <c r="H36" s="554"/>
      <c r="I36" s="554"/>
    </row>
    <row r="37" spans="1:11" x14ac:dyDescent="0.25">
      <c r="A37" s="20"/>
      <c r="B37" s="18"/>
      <c r="C37" s="18"/>
      <c r="D37" s="20"/>
    </row>
    <row r="38" spans="1:11" x14ac:dyDescent="0.25">
      <c r="A38" s="20"/>
      <c r="B38" s="18"/>
      <c r="C38" s="18"/>
      <c r="D38" s="20"/>
    </row>
    <row r="39" spans="1:11" x14ac:dyDescent="0.25">
      <c r="A39" s="20"/>
      <c r="B39" s="18"/>
      <c r="C39" s="18"/>
    </row>
  </sheetData>
  <mergeCells count="3">
    <mergeCell ref="A6:I6"/>
    <mergeCell ref="A7:I7"/>
    <mergeCell ref="A36:I3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4"/>
  <sheetViews>
    <sheetView topLeftCell="A13" workbookViewId="0">
      <selection activeCell="I18" sqref="I18"/>
    </sheetView>
  </sheetViews>
  <sheetFormatPr defaultRowHeight="15" x14ac:dyDescent="0.2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1" x14ac:dyDescent="0.25">
      <c r="A1" s="228" t="str">
        <f>'Date initiale'!C3</f>
        <v>Universitatea de Arhitectură și Urbanism "Ion Mincu" București</v>
      </c>
      <c r="B1" s="228"/>
      <c r="C1" s="228"/>
    </row>
    <row r="2" spans="1:11" x14ac:dyDescent="0.25">
      <c r="A2" s="228" t="str">
        <f>'Date initiale'!B4&amp;" "&amp;'Date initiale'!C4</f>
        <v>Facultatea ARHITECTURA</v>
      </c>
      <c r="B2" s="228"/>
      <c r="C2" s="228"/>
    </row>
    <row r="3" spans="1:11" x14ac:dyDescent="0.25">
      <c r="A3" s="228" t="str">
        <f>'Date initiale'!B5&amp;" "&amp;'Date initiale'!C5</f>
        <v>Departamentul BAZELE PROIECTARII</v>
      </c>
      <c r="B3" s="228"/>
      <c r="C3" s="228"/>
    </row>
    <row r="4" spans="1:11" x14ac:dyDescent="0.25">
      <c r="A4" s="116" t="str">
        <f>'Date initiale'!C6&amp;", "&amp;'Date initiale'!C7</f>
        <v>ANA MARIA CRISAN, 27</v>
      </c>
      <c r="B4" s="116"/>
      <c r="C4" s="116"/>
    </row>
    <row r="5" spans="1:11" s="182" customFormat="1" x14ac:dyDescent="0.25">
      <c r="A5" s="116"/>
      <c r="B5" s="116"/>
      <c r="C5" s="116"/>
    </row>
    <row r="6" spans="1:11" ht="15.75" x14ac:dyDescent="0.25">
      <c r="A6" s="552" t="s">
        <v>159</v>
      </c>
      <c r="B6" s="552"/>
      <c r="C6" s="552"/>
      <c r="D6" s="552"/>
      <c r="E6" s="552"/>
      <c r="F6" s="552"/>
      <c r="G6" s="552"/>
      <c r="H6" s="552"/>
      <c r="I6" s="552"/>
      <c r="J6" s="33"/>
    </row>
    <row r="7" spans="1:11" ht="39" customHeight="1" x14ac:dyDescent="0.25">
      <c r="A7" s="555" t="str">
        <f>'Descriere indicatori'!A14&amp;"a. "&amp;'Descriere indicatori'!B14</f>
        <v xml:space="preserve">I11a. Publicaţii in extenso în lucrări ale conferinţelor ştiinţifice de arhitectură, urbanism, peisagistică, design şi restaurare, precum şi ale ştiinţelor conexe - pentru specializări transdisciplinare, la nivel internaţional/naţional/local </v>
      </c>
      <c r="B7" s="555"/>
      <c r="C7" s="555"/>
      <c r="D7" s="555"/>
      <c r="E7" s="555"/>
      <c r="F7" s="555"/>
      <c r="G7" s="555"/>
      <c r="H7" s="555"/>
      <c r="I7" s="555"/>
      <c r="J7" s="32"/>
    </row>
    <row r="8" spans="1:11" ht="19.5" customHeight="1" thickBot="1" x14ac:dyDescent="0.3">
      <c r="A8" s="54"/>
      <c r="B8" s="54"/>
      <c r="C8" s="54"/>
      <c r="D8" s="54"/>
      <c r="E8" s="54"/>
      <c r="F8" s="54"/>
      <c r="G8" s="54"/>
      <c r="H8" s="54"/>
      <c r="I8" s="54"/>
      <c r="J8" s="32"/>
    </row>
    <row r="9" spans="1:11" ht="63" customHeight="1" thickBot="1" x14ac:dyDescent="0.3">
      <c r="A9" s="212" t="s">
        <v>80</v>
      </c>
      <c r="B9" s="213" t="s">
        <v>115</v>
      </c>
      <c r="C9" s="214" t="s">
        <v>78</v>
      </c>
      <c r="D9" s="214" t="s">
        <v>183</v>
      </c>
      <c r="E9" s="213" t="s">
        <v>119</v>
      </c>
      <c r="F9" s="214" t="s">
        <v>79</v>
      </c>
      <c r="G9" s="214" t="s">
        <v>109</v>
      </c>
      <c r="H9" s="214" t="s">
        <v>267</v>
      </c>
      <c r="I9" s="219" t="s">
        <v>196</v>
      </c>
      <c r="J9" s="2"/>
      <c r="K9" s="234" t="s">
        <v>157</v>
      </c>
    </row>
    <row r="10" spans="1:11" ht="135" x14ac:dyDescent="0.25">
      <c r="A10" s="471">
        <v>1</v>
      </c>
      <c r="B10" s="224" t="s">
        <v>273</v>
      </c>
      <c r="C10" s="390" t="s">
        <v>381</v>
      </c>
      <c r="D10" s="390" t="s">
        <v>382</v>
      </c>
      <c r="E10" s="444">
        <v>2015</v>
      </c>
      <c r="F10" s="495"/>
      <c r="G10" s="224" t="s">
        <v>383</v>
      </c>
      <c r="H10" s="224" t="s">
        <v>384</v>
      </c>
      <c r="I10" s="300">
        <v>15</v>
      </c>
      <c r="K10" s="235" t="s">
        <v>212</v>
      </c>
    </row>
    <row r="11" spans="1:11" ht="105" x14ac:dyDescent="0.25">
      <c r="A11" s="207">
        <f>A10+1</f>
        <v>2</v>
      </c>
      <c r="B11" s="128" t="s">
        <v>288</v>
      </c>
      <c r="C11" s="128" t="s">
        <v>385</v>
      </c>
      <c r="D11" s="128" t="s">
        <v>386</v>
      </c>
      <c r="E11" s="132">
        <v>2015</v>
      </c>
      <c r="F11" s="199"/>
      <c r="G11" s="128" t="s">
        <v>387</v>
      </c>
      <c r="H11" s="132" t="s">
        <v>388</v>
      </c>
      <c r="I11" s="294">
        <v>15</v>
      </c>
      <c r="K11" s="49"/>
    </row>
    <row r="12" spans="1:11" ht="105" x14ac:dyDescent="0.25">
      <c r="A12" s="207">
        <f t="shared" ref="A12:A17" si="0">A11+1</f>
        <v>3</v>
      </c>
      <c r="B12" s="123" t="s">
        <v>273</v>
      </c>
      <c r="C12" s="128" t="s">
        <v>389</v>
      </c>
      <c r="D12" s="128" t="s">
        <v>386</v>
      </c>
      <c r="E12" s="132">
        <v>2015</v>
      </c>
      <c r="F12" s="199"/>
      <c r="G12" s="128" t="s">
        <v>387</v>
      </c>
      <c r="H12" s="132" t="s">
        <v>388</v>
      </c>
      <c r="I12" s="294">
        <v>15</v>
      </c>
    </row>
    <row r="13" spans="1:11" ht="105" x14ac:dyDescent="0.25">
      <c r="A13" s="207">
        <f t="shared" si="0"/>
        <v>4</v>
      </c>
      <c r="B13" s="123" t="s">
        <v>273</v>
      </c>
      <c r="C13" s="128" t="s">
        <v>390</v>
      </c>
      <c r="D13" s="128" t="s">
        <v>391</v>
      </c>
      <c r="E13" s="128">
        <v>2012</v>
      </c>
      <c r="F13" s="349"/>
      <c r="G13" s="128" t="s">
        <v>392</v>
      </c>
      <c r="H13" s="128" t="s">
        <v>393</v>
      </c>
      <c r="I13" s="294">
        <v>15</v>
      </c>
    </row>
    <row r="14" spans="1:11" ht="105" x14ac:dyDescent="0.25">
      <c r="A14" s="207">
        <f t="shared" si="0"/>
        <v>5</v>
      </c>
      <c r="B14" s="128" t="s">
        <v>288</v>
      </c>
      <c r="C14" s="128" t="s">
        <v>394</v>
      </c>
      <c r="D14" s="128" t="s">
        <v>391</v>
      </c>
      <c r="E14" s="128">
        <v>2012</v>
      </c>
      <c r="F14" s="349"/>
      <c r="G14" s="128" t="s">
        <v>392</v>
      </c>
      <c r="H14" s="128" t="s">
        <v>395</v>
      </c>
      <c r="I14" s="294">
        <v>10</v>
      </c>
    </row>
    <row r="15" spans="1:11" ht="105" x14ac:dyDescent="0.25">
      <c r="A15" s="207">
        <f t="shared" si="0"/>
        <v>6</v>
      </c>
      <c r="B15" s="123" t="s">
        <v>273</v>
      </c>
      <c r="C15" s="128" t="s">
        <v>396</v>
      </c>
      <c r="D15" s="128" t="s">
        <v>397</v>
      </c>
      <c r="E15" s="132">
        <v>2011</v>
      </c>
      <c r="F15" s="132"/>
      <c r="G15" s="132" t="s">
        <v>398</v>
      </c>
      <c r="H15" s="132" t="s">
        <v>399</v>
      </c>
      <c r="I15" s="294">
        <v>10</v>
      </c>
    </row>
    <row r="16" spans="1:11" ht="135" x14ac:dyDescent="0.25">
      <c r="A16" s="207">
        <f t="shared" si="0"/>
        <v>7</v>
      </c>
      <c r="B16" s="123" t="s">
        <v>273</v>
      </c>
      <c r="C16" s="128" t="s">
        <v>400</v>
      </c>
      <c r="D16" s="128" t="s">
        <v>401</v>
      </c>
      <c r="E16" s="132">
        <v>2011</v>
      </c>
      <c r="F16" s="132"/>
      <c r="G16" s="128" t="s">
        <v>402</v>
      </c>
      <c r="H16" s="132" t="s">
        <v>403</v>
      </c>
      <c r="I16" s="294">
        <v>10</v>
      </c>
    </row>
    <row r="17" spans="1:9" ht="75.75" thickBot="1" x14ac:dyDescent="0.3">
      <c r="A17" s="481">
        <f t="shared" si="0"/>
        <v>8</v>
      </c>
      <c r="B17" s="135" t="s">
        <v>288</v>
      </c>
      <c r="C17" s="135" t="s">
        <v>404</v>
      </c>
      <c r="D17" s="135" t="s">
        <v>405</v>
      </c>
      <c r="E17" s="496">
        <v>2005</v>
      </c>
      <c r="F17" s="496"/>
      <c r="G17" s="135" t="s">
        <v>406</v>
      </c>
      <c r="H17" s="496"/>
      <c r="I17" s="497">
        <v>15</v>
      </c>
    </row>
    <row r="18" spans="1:9" ht="16.5" thickBot="1" x14ac:dyDescent="0.3">
      <c r="A18" s="47"/>
      <c r="C18" s="20"/>
      <c r="D18" s="23"/>
      <c r="E18" s="18"/>
      <c r="H18" s="340" t="str">
        <f>"Total "&amp;LEFT(A7,4)</f>
        <v>Total I11a</v>
      </c>
      <c r="I18" s="494">
        <f>SUM(I10:I17)</f>
        <v>105</v>
      </c>
    </row>
    <row r="19" spans="1:9" ht="15.75" x14ac:dyDescent="0.25">
      <c r="A19" s="47"/>
      <c r="C19" s="20"/>
      <c r="D19" s="24"/>
      <c r="E19" s="18"/>
    </row>
    <row r="20" spans="1:9" x14ac:dyDescent="0.25">
      <c r="C20" s="20"/>
      <c r="D20" s="24"/>
      <c r="E20" s="18"/>
      <c r="F20" s="20"/>
      <c r="G20" s="20"/>
    </row>
    <row r="21" spans="1:9" x14ac:dyDescent="0.25">
      <c r="C21" s="20"/>
      <c r="D21" s="23"/>
      <c r="E21" s="18"/>
      <c r="F21" s="20"/>
      <c r="G21" s="20"/>
    </row>
    <row r="22" spans="1:9" x14ac:dyDescent="0.25">
      <c r="C22" s="20"/>
      <c r="D22" s="23"/>
      <c r="E22" s="18"/>
      <c r="F22" s="20"/>
      <c r="G22" s="20"/>
    </row>
    <row r="23" spans="1:9" x14ac:dyDescent="0.25">
      <c r="C23" s="20"/>
      <c r="D23" s="23"/>
      <c r="E23" s="18"/>
      <c r="F23" s="20"/>
      <c r="G23" s="20"/>
    </row>
    <row r="24" spans="1:9" x14ac:dyDescent="0.25">
      <c r="C24" s="20"/>
      <c r="D24" s="16"/>
      <c r="E24" s="18"/>
      <c r="F24" s="20"/>
      <c r="G24" s="20"/>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16"/>
  <sheetViews>
    <sheetView topLeftCell="A7" workbookViewId="0">
      <selection activeCell="H15" sqref="H15"/>
    </sheetView>
  </sheetViews>
  <sheetFormatPr defaultRowHeight="15" x14ac:dyDescent="0.25"/>
  <cols>
    <col min="1" max="1" width="5.140625" customWidth="1"/>
    <col min="2" max="2" width="21.42578125" customWidth="1"/>
    <col min="3" max="3" width="31.42578125" customWidth="1"/>
    <col min="4" max="4" width="27.42578125" customWidth="1"/>
    <col min="5" max="5" width="6.85546875" customWidth="1"/>
    <col min="6" max="6" width="12.140625" customWidth="1"/>
    <col min="7" max="7" width="16" style="182" customWidth="1"/>
    <col min="8" max="8" width="9.7109375" customWidth="1"/>
  </cols>
  <sheetData>
    <row r="1" spans="1:10" ht="15.75" x14ac:dyDescent="0.25">
      <c r="A1" s="228" t="str">
        <f>'Date initiale'!C3</f>
        <v>Universitatea de Arhitectură și Urbanism "Ion Mincu" București</v>
      </c>
      <c r="B1" s="228"/>
      <c r="C1" s="228"/>
      <c r="D1" s="17"/>
    </row>
    <row r="2" spans="1:10" ht="15.75" x14ac:dyDescent="0.25">
      <c r="A2" s="228" t="str">
        <f>'Date initiale'!B4&amp;" "&amp;'Date initiale'!C4</f>
        <v>Facultatea ARHITECTURA</v>
      </c>
      <c r="B2" s="228"/>
      <c r="C2" s="228"/>
      <c r="D2" s="17"/>
    </row>
    <row r="3" spans="1:10" ht="15.75" x14ac:dyDescent="0.25">
      <c r="A3" s="228" t="str">
        <f>'Date initiale'!B5&amp;" "&amp;'Date initiale'!C5</f>
        <v>Departamentul BAZELE PROIECTARII</v>
      </c>
      <c r="B3" s="228"/>
      <c r="C3" s="228"/>
      <c r="D3" s="17"/>
    </row>
    <row r="4" spans="1:10" x14ac:dyDescent="0.25">
      <c r="A4" s="116" t="str">
        <f>'Date initiale'!C6&amp;", "&amp;'Date initiale'!C7</f>
        <v>ANA MARIA CRISAN, 27</v>
      </c>
      <c r="B4" s="116"/>
      <c r="C4" s="116"/>
    </row>
    <row r="5" spans="1:10" s="182" customFormat="1" x14ac:dyDescent="0.25">
      <c r="A5" s="116"/>
      <c r="B5" s="116"/>
      <c r="C5" s="116"/>
    </row>
    <row r="6" spans="1:10" ht="15.75" x14ac:dyDescent="0.25">
      <c r="A6" s="552" t="s">
        <v>159</v>
      </c>
      <c r="B6" s="552"/>
      <c r="C6" s="552"/>
      <c r="D6" s="552"/>
      <c r="E6" s="552"/>
      <c r="F6" s="552"/>
      <c r="G6" s="552"/>
      <c r="H6" s="552"/>
      <c r="I6" s="33"/>
      <c r="J6" s="33"/>
    </row>
    <row r="7" spans="1:10" ht="39" customHeight="1" x14ac:dyDescent="0.25">
      <c r="A7" s="555" t="str">
        <f>'Descriere indicatori'!A14&amp;"b. "&amp;'Descriere indicatori'!B15</f>
        <v xml:space="preserve">I11b. Coordonator publicaţie/coordonator de ediţie la publicaţii şi edituri internaţionale/naţional; keynote speaker, rewiev la conferinţe şi comunicări ştiinţifice internaţionale/naţionale </v>
      </c>
      <c r="B7" s="555"/>
      <c r="C7" s="555"/>
      <c r="D7" s="555"/>
      <c r="E7" s="555"/>
      <c r="F7" s="555"/>
      <c r="G7" s="555"/>
      <c r="H7" s="555"/>
      <c r="I7" s="183"/>
      <c r="J7" s="183"/>
    </row>
    <row r="8" spans="1:10" ht="21.75" customHeight="1" thickBot="1" x14ac:dyDescent="0.3">
      <c r="A8" s="53"/>
      <c r="B8" s="53"/>
      <c r="C8" s="53"/>
      <c r="D8" s="53"/>
      <c r="E8" s="53"/>
      <c r="F8" s="53"/>
      <c r="G8" s="53"/>
      <c r="H8" s="53"/>
    </row>
    <row r="9" spans="1:10" ht="30.75" thickBot="1" x14ac:dyDescent="0.3">
      <c r="A9" s="188" t="s">
        <v>80</v>
      </c>
      <c r="B9" s="351" t="s">
        <v>115</v>
      </c>
      <c r="C9" s="351" t="s">
        <v>185</v>
      </c>
      <c r="D9" s="351" t="s">
        <v>186</v>
      </c>
      <c r="E9" s="351" t="s">
        <v>105</v>
      </c>
      <c r="F9" s="351" t="s">
        <v>106</v>
      </c>
      <c r="G9" s="488" t="s">
        <v>184</v>
      </c>
      <c r="H9" s="352" t="s">
        <v>196</v>
      </c>
      <c r="J9" s="234" t="s">
        <v>157</v>
      </c>
    </row>
    <row r="10" spans="1:10" ht="120" x14ac:dyDescent="0.25">
      <c r="A10" s="486">
        <v>1</v>
      </c>
      <c r="B10" s="472" t="s">
        <v>407</v>
      </c>
      <c r="C10" s="472" t="s">
        <v>408</v>
      </c>
      <c r="D10" s="472" t="s">
        <v>409</v>
      </c>
      <c r="E10" s="472">
        <v>2024</v>
      </c>
      <c r="F10" s="472" t="s">
        <v>410</v>
      </c>
      <c r="G10" s="491"/>
      <c r="H10" s="492">
        <v>15</v>
      </c>
      <c r="J10" s="235" t="s">
        <v>213</v>
      </c>
    </row>
    <row r="11" spans="1:10" ht="135" x14ac:dyDescent="0.25">
      <c r="A11" s="350">
        <f>A10+1</f>
        <v>2</v>
      </c>
      <c r="B11" s="353" t="s">
        <v>407</v>
      </c>
      <c r="C11" s="210" t="s">
        <v>592</v>
      </c>
      <c r="D11" s="353" t="s">
        <v>590</v>
      </c>
      <c r="E11" s="353">
        <v>2023</v>
      </c>
      <c r="F11" s="361" t="s">
        <v>591</v>
      </c>
      <c r="G11" s="364"/>
      <c r="H11" s="493">
        <v>15</v>
      </c>
    </row>
    <row r="12" spans="1:10" ht="60" x14ac:dyDescent="0.25">
      <c r="A12" s="350">
        <f t="shared" ref="A12:A14" si="0">A11+1</f>
        <v>3</v>
      </c>
      <c r="B12" s="353" t="s">
        <v>407</v>
      </c>
      <c r="C12" s="353" t="s">
        <v>412</v>
      </c>
      <c r="D12" s="210" t="s">
        <v>413</v>
      </c>
      <c r="E12" s="358">
        <v>2015</v>
      </c>
      <c r="F12" s="489" t="s">
        <v>414</v>
      </c>
      <c r="G12" s="490"/>
      <c r="H12" s="479">
        <v>10</v>
      </c>
      <c r="I12" s="22"/>
    </row>
    <row r="13" spans="1:10" ht="105" x14ac:dyDescent="0.25">
      <c r="A13" s="350">
        <f t="shared" si="0"/>
        <v>4</v>
      </c>
      <c r="B13" s="353" t="s">
        <v>407</v>
      </c>
      <c r="C13" s="353" t="s">
        <v>415</v>
      </c>
      <c r="D13" s="353" t="s">
        <v>416</v>
      </c>
      <c r="E13" s="353">
        <v>2014</v>
      </c>
      <c r="F13" s="360" t="s">
        <v>417</v>
      </c>
      <c r="G13" s="360"/>
      <c r="H13" s="401">
        <v>15</v>
      </c>
      <c r="I13" s="22"/>
    </row>
    <row r="14" spans="1:10" s="182" customFormat="1" ht="105.75" thickBot="1" x14ac:dyDescent="0.3">
      <c r="A14" s="487">
        <f t="shared" si="0"/>
        <v>5</v>
      </c>
      <c r="B14" s="482" t="s">
        <v>418</v>
      </c>
      <c r="C14" s="482" t="s">
        <v>419</v>
      </c>
      <c r="D14" s="482" t="s">
        <v>420</v>
      </c>
      <c r="E14" s="482">
        <v>2014</v>
      </c>
      <c r="F14" s="484" t="s">
        <v>421</v>
      </c>
      <c r="G14" s="484"/>
      <c r="H14" s="485">
        <v>15</v>
      </c>
    </row>
    <row r="15" spans="1:10" ht="15.75" thickBot="1" x14ac:dyDescent="0.3">
      <c r="A15" s="202"/>
      <c r="B15" s="202"/>
      <c r="C15" s="202"/>
      <c r="D15" s="202"/>
      <c r="E15" s="202"/>
      <c r="F15" s="203"/>
      <c r="G15" s="362" t="str">
        <f>"Total "&amp;LEFT(A7,4)</f>
        <v>Total I11b</v>
      </c>
      <c r="H15" s="374">
        <f>SUM(H10:H14)</f>
        <v>70</v>
      </c>
    </row>
    <row r="16" spans="1:10" ht="15.75" x14ac:dyDescent="0.25">
      <c r="A16" s="25"/>
      <c r="B16" s="25"/>
      <c r="C16" s="25"/>
      <c r="D16" s="25"/>
      <c r="E16" s="25"/>
      <c r="F16" s="25"/>
      <c r="G16" s="25"/>
      <c r="H16" s="25"/>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33"/>
  <sheetViews>
    <sheetView topLeftCell="A28" workbookViewId="0">
      <selection activeCell="G32" sqref="G32"/>
    </sheetView>
  </sheetViews>
  <sheetFormatPr defaultRowHeight="15" x14ac:dyDescent="0.2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9" x14ac:dyDescent="0.25">
      <c r="A1" s="228" t="str">
        <f>'Date initiale'!C3</f>
        <v>Universitatea de Arhitectură și Urbanism "Ion Mincu" București</v>
      </c>
      <c r="B1" s="228"/>
      <c r="C1" s="228"/>
    </row>
    <row r="2" spans="1:9" x14ac:dyDescent="0.25">
      <c r="A2" s="228" t="str">
        <f>'Date initiale'!B4&amp;" "&amp;'Date initiale'!C4</f>
        <v>Facultatea ARHITECTURA</v>
      </c>
      <c r="B2" s="228"/>
      <c r="C2" s="228"/>
    </row>
    <row r="3" spans="1:9" x14ac:dyDescent="0.25">
      <c r="A3" s="228" t="str">
        <f>'Date initiale'!B5&amp;" "&amp;'Date initiale'!C5</f>
        <v>Departamentul BAZELE PROIECTARII</v>
      </c>
      <c r="B3" s="228"/>
      <c r="C3" s="228"/>
    </row>
    <row r="4" spans="1:9" x14ac:dyDescent="0.25">
      <c r="A4" s="116" t="str">
        <f>'Date initiale'!C6&amp;", "&amp;'Date initiale'!C7</f>
        <v>ANA MARIA CRISAN, 27</v>
      </c>
      <c r="B4" s="116"/>
      <c r="C4" s="116"/>
    </row>
    <row r="5" spans="1:9" s="182" customFormat="1" x14ac:dyDescent="0.25">
      <c r="A5" s="116"/>
      <c r="B5" s="116"/>
      <c r="C5" s="116"/>
    </row>
    <row r="6" spans="1:9" ht="15.75" x14ac:dyDescent="0.25">
      <c r="A6" s="557" t="s">
        <v>159</v>
      </c>
      <c r="B6" s="557"/>
      <c r="C6" s="557"/>
      <c r="D6" s="557"/>
      <c r="E6" s="557"/>
      <c r="F6" s="557"/>
      <c r="G6" s="557"/>
    </row>
    <row r="7" spans="1:9" ht="15.75" x14ac:dyDescent="0.25">
      <c r="A7" s="555" t="str">
        <f>'Descriere indicatori'!A14&amp;"c. "&amp;'Descriere indicatori'!B16</f>
        <v xml:space="preserve">I11c. Susţinere comunicare publică în cadrul conferinţelor, colocviilor, seminarelor internaţionale/naţionale </v>
      </c>
      <c r="B7" s="555"/>
      <c r="C7" s="555"/>
      <c r="D7" s="555"/>
      <c r="E7" s="555"/>
      <c r="F7" s="555"/>
      <c r="G7" s="555"/>
      <c r="H7" s="183"/>
    </row>
    <row r="8" spans="1:9" s="182" customFormat="1" ht="16.5" thickBot="1" x14ac:dyDescent="0.3">
      <c r="A8" s="181"/>
      <c r="B8" s="181"/>
      <c r="C8" s="181"/>
      <c r="D8" s="181"/>
      <c r="E8" s="181"/>
      <c r="F8" s="181"/>
      <c r="G8" s="181"/>
      <c r="H8" s="181"/>
    </row>
    <row r="9" spans="1:9" ht="30.75" thickBot="1" x14ac:dyDescent="0.3">
      <c r="A9" s="188" t="s">
        <v>80</v>
      </c>
      <c r="B9" s="351" t="s">
        <v>115</v>
      </c>
      <c r="C9" s="351" t="s">
        <v>103</v>
      </c>
      <c r="D9" s="351" t="s">
        <v>104</v>
      </c>
      <c r="E9" s="351" t="s">
        <v>105</v>
      </c>
      <c r="F9" s="351" t="s">
        <v>106</v>
      </c>
      <c r="G9" s="352" t="s">
        <v>196</v>
      </c>
      <c r="I9" s="234" t="s">
        <v>157</v>
      </c>
    </row>
    <row r="10" spans="1:9" ht="45" x14ac:dyDescent="0.25">
      <c r="A10" s="471">
        <v>1</v>
      </c>
      <c r="B10" s="472" t="s">
        <v>273</v>
      </c>
      <c r="C10" s="473" t="s">
        <v>646</v>
      </c>
      <c r="D10" s="474" t="s">
        <v>647</v>
      </c>
      <c r="E10" s="475">
        <v>2024</v>
      </c>
      <c r="F10" s="475" t="s">
        <v>645</v>
      </c>
      <c r="G10" s="476">
        <v>3</v>
      </c>
      <c r="I10" s="235" t="s">
        <v>214</v>
      </c>
    </row>
    <row r="11" spans="1:9" s="182" customFormat="1" ht="60" x14ac:dyDescent="0.25">
      <c r="A11" s="207">
        <v>2</v>
      </c>
      <c r="B11" s="353" t="s">
        <v>273</v>
      </c>
      <c r="C11" s="210" t="s">
        <v>470</v>
      </c>
      <c r="D11" s="353" t="s">
        <v>423</v>
      </c>
      <c r="E11" s="353">
        <v>2023</v>
      </c>
      <c r="F11" s="361" t="s">
        <v>591</v>
      </c>
      <c r="G11" s="477">
        <v>5</v>
      </c>
      <c r="I11" s="376"/>
    </row>
    <row r="12" spans="1:9" ht="45" x14ac:dyDescent="0.25">
      <c r="A12" s="207">
        <v>3</v>
      </c>
      <c r="B12" s="353" t="s">
        <v>273</v>
      </c>
      <c r="C12" s="210" t="s">
        <v>424</v>
      </c>
      <c r="D12" s="360" t="s">
        <v>425</v>
      </c>
      <c r="E12" s="353">
        <v>2022</v>
      </c>
      <c r="F12" s="361" t="s">
        <v>426</v>
      </c>
      <c r="G12" s="477">
        <v>3</v>
      </c>
    </row>
    <row r="13" spans="1:9" s="182" customFormat="1" ht="90" x14ac:dyDescent="0.25">
      <c r="A13" s="207">
        <v>4</v>
      </c>
      <c r="B13" s="353" t="s">
        <v>273</v>
      </c>
      <c r="C13" s="210" t="s">
        <v>427</v>
      </c>
      <c r="D13" s="353" t="s">
        <v>428</v>
      </c>
      <c r="E13" s="353">
        <v>2023</v>
      </c>
      <c r="F13" s="361" t="s">
        <v>621</v>
      </c>
      <c r="G13" s="477">
        <v>3</v>
      </c>
    </row>
    <row r="14" spans="1:9" s="182" customFormat="1" ht="75" x14ac:dyDescent="0.25">
      <c r="A14" s="207">
        <v>5</v>
      </c>
      <c r="B14" s="353" t="s">
        <v>273</v>
      </c>
      <c r="C14" s="353" t="s">
        <v>429</v>
      </c>
      <c r="D14" s="353" t="s">
        <v>430</v>
      </c>
      <c r="E14" s="353">
        <v>2022</v>
      </c>
      <c r="F14" s="361" t="s">
        <v>593</v>
      </c>
      <c r="G14" s="478">
        <v>3</v>
      </c>
    </row>
    <row r="15" spans="1:9" s="182" customFormat="1" ht="90" x14ac:dyDescent="0.25">
      <c r="A15" s="207">
        <v>6</v>
      </c>
      <c r="B15" s="353" t="s">
        <v>273</v>
      </c>
      <c r="C15" s="353" t="s">
        <v>431</v>
      </c>
      <c r="D15" s="360" t="s">
        <v>432</v>
      </c>
      <c r="E15" s="353">
        <v>2022</v>
      </c>
      <c r="F15" s="389">
        <v>44768</v>
      </c>
      <c r="G15" s="478">
        <v>3</v>
      </c>
    </row>
    <row r="16" spans="1:9" s="182" customFormat="1" ht="105" x14ac:dyDescent="0.25">
      <c r="A16" s="207">
        <v>7</v>
      </c>
      <c r="B16" s="353" t="s">
        <v>273</v>
      </c>
      <c r="C16" s="353" t="s">
        <v>434</v>
      </c>
      <c r="D16" s="360" t="s">
        <v>433</v>
      </c>
      <c r="E16" s="353">
        <v>2021</v>
      </c>
      <c r="F16" s="361" t="s">
        <v>435</v>
      </c>
      <c r="G16" s="478">
        <v>3</v>
      </c>
    </row>
    <row r="17" spans="1:7" s="182" customFormat="1" ht="75" x14ac:dyDescent="0.25">
      <c r="A17" s="207">
        <v>8</v>
      </c>
      <c r="B17" s="353" t="s">
        <v>436</v>
      </c>
      <c r="C17" s="210" t="s">
        <v>437</v>
      </c>
      <c r="D17" s="365" t="s">
        <v>438</v>
      </c>
      <c r="E17" s="358">
        <v>2015</v>
      </c>
      <c r="F17" s="358" t="s">
        <v>439</v>
      </c>
      <c r="G17" s="479">
        <v>3</v>
      </c>
    </row>
    <row r="18" spans="1:7" s="182" customFormat="1" ht="30" x14ac:dyDescent="0.25">
      <c r="A18" s="207">
        <v>9</v>
      </c>
      <c r="B18" s="353" t="s">
        <v>436</v>
      </c>
      <c r="C18" s="353" t="s">
        <v>440</v>
      </c>
      <c r="D18" s="210" t="s">
        <v>441</v>
      </c>
      <c r="E18" s="358">
        <v>2013</v>
      </c>
      <c r="F18" s="359" t="s">
        <v>442</v>
      </c>
      <c r="G18" s="479">
        <v>3</v>
      </c>
    </row>
    <row r="19" spans="1:7" s="182" customFormat="1" ht="30" x14ac:dyDescent="0.25">
      <c r="A19" s="207">
        <v>10</v>
      </c>
      <c r="B19" s="353" t="s">
        <v>436</v>
      </c>
      <c r="C19" s="353" t="s">
        <v>443</v>
      </c>
      <c r="D19" s="210" t="s">
        <v>441</v>
      </c>
      <c r="E19" s="358">
        <v>2013</v>
      </c>
      <c r="F19" s="359" t="s">
        <v>442</v>
      </c>
      <c r="G19" s="479">
        <v>3</v>
      </c>
    </row>
    <row r="20" spans="1:7" s="182" customFormat="1" ht="75" x14ac:dyDescent="0.25">
      <c r="A20" s="207">
        <v>11</v>
      </c>
      <c r="B20" s="353" t="s">
        <v>436</v>
      </c>
      <c r="C20" s="353" t="s">
        <v>444</v>
      </c>
      <c r="D20" s="353" t="s">
        <v>445</v>
      </c>
      <c r="E20" s="353">
        <v>2015</v>
      </c>
      <c r="F20" s="360" t="s">
        <v>422</v>
      </c>
      <c r="G20" s="480">
        <v>3</v>
      </c>
    </row>
    <row r="21" spans="1:7" s="182" customFormat="1" ht="105" x14ac:dyDescent="0.25">
      <c r="A21" s="207">
        <v>12</v>
      </c>
      <c r="B21" s="353" t="s">
        <v>436</v>
      </c>
      <c r="C21" s="353" t="s">
        <v>446</v>
      </c>
      <c r="D21" s="353" t="s">
        <v>447</v>
      </c>
      <c r="E21" s="353">
        <v>2014</v>
      </c>
      <c r="F21" s="360" t="s">
        <v>448</v>
      </c>
      <c r="G21" s="401">
        <v>5</v>
      </c>
    </row>
    <row r="22" spans="1:7" s="182" customFormat="1" ht="45" x14ac:dyDescent="0.25">
      <c r="A22" s="207">
        <v>13</v>
      </c>
      <c r="B22" s="353" t="s">
        <v>436</v>
      </c>
      <c r="C22" s="353" t="s">
        <v>449</v>
      </c>
      <c r="D22" s="353" t="s">
        <v>450</v>
      </c>
      <c r="E22" s="353">
        <v>2014</v>
      </c>
      <c r="F22" s="360" t="s">
        <v>451</v>
      </c>
      <c r="G22" s="401">
        <v>3</v>
      </c>
    </row>
    <row r="23" spans="1:7" s="182" customFormat="1" ht="75" x14ac:dyDescent="0.25">
      <c r="A23" s="207">
        <v>14</v>
      </c>
      <c r="B23" s="353" t="s">
        <v>288</v>
      </c>
      <c r="C23" s="353" t="s">
        <v>452</v>
      </c>
      <c r="D23" s="353" t="s">
        <v>453</v>
      </c>
      <c r="E23" s="353">
        <v>2014</v>
      </c>
      <c r="F23" s="360" t="s">
        <v>451</v>
      </c>
      <c r="G23" s="401">
        <v>5</v>
      </c>
    </row>
    <row r="24" spans="1:7" s="182" customFormat="1" ht="30" x14ac:dyDescent="0.25">
      <c r="A24" s="207">
        <v>15</v>
      </c>
      <c r="B24" s="353" t="s">
        <v>436</v>
      </c>
      <c r="C24" s="353" t="s">
        <v>454</v>
      </c>
      <c r="D24" s="353" t="s">
        <v>455</v>
      </c>
      <c r="E24" s="353">
        <v>2013</v>
      </c>
      <c r="F24" s="360" t="s">
        <v>442</v>
      </c>
      <c r="G24" s="401">
        <v>3</v>
      </c>
    </row>
    <row r="25" spans="1:7" s="182" customFormat="1" ht="75" x14ac:dyDescent="0.25">
      <c r="A25" s="207">
        <v>16</v>
      </c>
      <c r="B25" s="353" t="s">
        <v>456</v>
      </c>
      <c r="C25" s="353" t="s">
        <v>457</v>
      </c>
      <c r="D25" s="353" t="s">
        <v>458</v>
      </c>
      <c r="E25" s="353">
        <v>2013</v>
      </c>
      <c r="F25" s="360" t="s">
        <v>459</v>
      </c>
      <c r="G25" s="401">
        <v>5</v>
      </c>
    </row>
    <row r="26" spans="1:7" s="182" customFormat="1" ht="75" x14ac:dyDescent="0.25">
      <c r="A26" s="207">
        <v>17</v>
      </c>
      <c r="B26" s="353" t="s">
        <v>288</v>
      </c>
      <c r="C26" s="353" t="s">
        <v>460</v>
      </c>
      <c r="D26" s="353" t="s">
        <v>458</v>
      </c>
      <c r="E26" s="353">
        <v>2013</v>
      </c>
      <c r="F26" s="360" t="s">
        <v>459</v>
      </c>
      <c r="G26" s="401">
        <v>5</v>
      </c>
    </row>
    <row r="27" spans="1:7" s="182" customFormat="1" ht="75" x14ac:dyDescent="0.25">
      <c r="A27" s="207">
        <v>18</v>
      </c>
      <c r="B27" s="353" t="s">
        <v>436</v>
      </c>
      <c r="C27" s="353" t="s">
        <v>461</v>
      </c>
      <c r="D27" s="361" t="s">
        <v>462</v>
      </c>
      <c r="E27" s="353">
        <v>2013</v>
      </c>
      <c r="F27" s="360" t="s">
        <v>411</v>
      </c>
      <c r="G27" s="401">
        <v>5</v>
      </c>
    </row>
    <row r="28" spans="1:7" s="182" customFormat="1" ht="75" x14ac:dyDescent="0.25">
      <c r="A28" s="207">
        <v>19</v>
      </c>
      <c r="B28" s="353" t="s">
        <v>436</v>
      </c>
      <c r="C28" s="353" t="s">
        <v>463</v>
      </c>
      <c r="D28" s="361" t="s">
        <v>464</v>
      </c>
      <c r="E28" s="353">
        <v>2012</v>
      </c>
      <c r="F28" s="360"/>
      <c r="G28" s="401">
        <v>5</v>
      </c>
    </row>
    <row r="29" spans="1:7" s="182" customFormat="1" ht="75" x14ac:dyDescent="0.25">
      <c r="A29" s="207">
        <v>20</v>
      </c>
      <c r="B29" s="353" t="s">
        <v>288</v>
      </c>
      <c r="C29" s="353" t="s">
        <v>465</v>
      </c>
      <c r="D29" s="361" t="s">
        <v>464</v>
      </c>
      <c r="E29" s="353">
        <v>2012</v>
      </c>
      <c r="F29" s="360"/>
      <c r="G29" s="401">
        <v>5</v>
      </c>
    </row>
    <row r="30" spans="1:7" ht="105" x14ac:dyDescent="0.25">
      <c r="A30" s="207">
        <v>21</v>
      </c>
      <c r="B30" s="353" t="s">
        <v>436</v>
      </c>
      <c r="C30" s="353" t="s">
        <v>466</v>
      </c>
      <c r="D30" s="361" t="s">
        <v>467</v>
      </c>
      <c r="E30" s="353">
        <v>2011</v>
      </c>
      <c r="F30" s="360"/>
      <c r="G30" s="401">
        <v>3</v>
      </c>
    </row>
    <row r="31" spans="1:7" ht="60.75" thickBot="1" x14ac:dyDescent="0.3">
      <c r="A31" s="481">
        <v>22</v>
      </c>
      <c r="B31" s="482" t="s">
        <v>436</v>
      </c>
      <c r="C31" s="482" t="s">
        <v>468</v>
      </c>
      <c r="D31" s="483" t="s">
        <v>469</v>
      </c>
      <c r="E31" s="482">
        <v>2011</v>
      </c>
      <c r="F31" s="484"/>
      <c r="G31" s="485">
        <v>5</v>
      </c>
    </row>
    <row r="32" spans="1:7" ht="15.75" thickBot="1" x14ac:dyDescent="0.3">
      <c r="A32" s="222"/>
      <c r="B32" s="203"/>
      <c r="C32" s="203"/>
      <c r="D32" s="211"/>
      <c r="E32" s="203"/>
      <c r="F32" s="362" t="str">
        <f>"Total "&amp;LEFT(A7,4)</f>
        <v>Total I11c</v>
      </c>
      <c r="G32" s="363">
        <f>SUM(G10:G31)</f>
        <v>84</v>
      </c>
    </row>
    <row r="33" spans="4:4" x14ac:dyDescent="0.25">
      <c r="D33" s="29"/>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14"/>
  <sheetViews>
    <sheetView workbookViewId="0">
      <selection activeCell="H12" sqref="H12"/>
    </sheetView>
  </sheetViews>
  <sheetFormatPr defaultRowHeight="15" x14ac:dyDescent="0.25"/>
  <cols>
    <col min="1" max="1" width="5.140625" customWidth="1"/>
    <col min="2" max="2" width="10.5703125" customWidth="1"/>
    <col min="3" max="3" width="43.140625" customWidth="1"/>
    <col min="4" max="4" width="24" customWidth="1"/>
    <col min="5" max="5" width="14.28515625" customWidth="1"/>
    <col min="6" max="6" width="11.85546875" style="182" customWidth="1"/>
    <col min="7" max="7" width="10" customWidth="1"/>
    <col min="8" max="8" width="9.7109375" customWidth="1"/>
  </cols>
  <sheetData>
    <row r="1" spans="1:11" ht="15.75" x14ac:dyDescent="0.25">
      <c r="A1" s="228" t="str">
        <f>'Date initiale'!C3</f>
        <v>Universitatea de Arhitectură și Urbanism "Ion Mincu" București</v>
      </c>
      <c r="B1" s="228"/>
      <c r="C1" s="228"/>
      <c r="D1" s="17"/>
      <c r="E1" s="17"/>
      <c r="F1" s="17"/>
    </row>
    <row r="2" spans="1:11" ht="15.75" x14ac:dyDescent="0.25">
      <c r="A2" s="228" t="str">
        <f>'Date initiale'!B4&amp;" "&amp;'Date initiale'!C4</f>
        <v>Facultatea ARHITECTURA</v>
      </c>
      <c r="B2" s="228"/>
      <c r="C2" s="228"/>
      <c r="D2" s="17"/>
      <c r="E2" s="17"/>
      <c r="F2" s="17"/>
    </row>
    <row r="3" spans="1:11" ht="15.75" x14ac:dyDescent="0.25">
      <c r="A3" s="228" t="str">
        <f>'Date initiale'!B5&amp;" "&amp;'Date initiale'!C5</f>
        <v>Departamentul BAZELE PROIECTARII</v>
      </c>
      <c r="B3" s="228"/>
      <c r="C3" s="228"/>
      <c r="D3" s="17"/>
      <c r="E3" s="17"/>
      <c r="F3" s="17"/>
    </row>
    <row r="4" spans="1:11" ht="15.75" x14ac:dyDescent="0.25">
      <c r="A4" s="229" t="str">
        <f>'Date initiale'!C6&amp;", "&amp;'Date initiale'!C7</f>
        <v>ANA MARIA CRISAN, 27</v>
      </c>
      <c r="B4" s="229"/>
      <c r="C4" s="229"/>
      <c r="D4" s="17"/>
      <c r="E4" s="17"/>
      <c r="F4" s="17"/>
    </row>
    <row r="5" spans="1:11" s="182" customFormat="1" ht="15.75" x14ac:dyDescent="0.25">
      <c r="A5" s="229"/>
      <c r="B5" s="229"/>
      <c r="C5" s="229"/>
      <c r="D5" s="17"/>
      <c r="E5" s="17"/>
      <c r="F5" s="17"/>
    </row>
    <row r="6" spans="1:11" ht="15.75" x14ac:dyDescent="0.25">
      <c r="A6" s="552" t="s">
        <v>159</v>
      </c>
      <c r="B6" s="552"/>
      <c r="C6" s="552"/>
      <c r="D6" s="552"/>
      <c r="E6" s="552"/>
      <c r="F6" s="552"/>
      <c r="G6" s="552"/>
      <c r="H6" s="552"/>
    </row>
    <row r="7" spans="1:11" ht="39" customHeight="1" x14ac:dyDescent="0.25">
      <c r="A7" s="555" t="str">
        <f>'Descriere indicatori'!A17&amp;". "&amp;'Descriere indicatori'!B17</f>
        <v xml:space="preserve">I12. Proiect de arhitectură, restaurare, cu un program de mare complexitate, de importanţă naţională sau regională, edificat/autorizat** </v>
      </c>
      <c r="B7" s="555"/>
      <c r="C7" s="555"/>
      <c r="D7" s="555"/>
      <c r="E7" s="555"/>
      <c r="F7" s="555"/>
      <c r="G7" s="555"/>
      <c r="H7" s="555"/>
      <c r="I7" s="27"/>
      <c r="K7" s="27"/>
    </row>
    <row r="8" spans="1:11" ht="16.5" thickBot="1" x14ac:dyDescent="0.3">
      <c r="A8" s="46"/>
      <c r="B8" s="46"/>
      <c r="C8" s="46"/>
      <c r="D8" s="46"/>
      <c r="E8" s="46"/>
      <c r="F8" s="46"/>
      <c r="G8" s="46"/>
      <c r="H8" s="46"/>
    </row>
    <row r="9" spans="1:11" ht="46.5" customHeight="1" thickBot="1" x14ac:dyDescent="0.3">
      <c r="A9" s="188" t="s">
        <v>80</v>
      </c>
      <c r="B9" s="351" t="s">
        <v>102</v>
      </c>
      <c r="C9" s="369" t="s">
        <v>100</v>
      </c>
      <c r="D9" s="369" t="s">
        <v>101</v>
      </c>
      <c r="E9" s="351" t="s">
        <v>188</v>
      </c>
      <c r="F9" s="351" t="s">
        <v>187</v>
      </c>
      <c r="G9" s="369" t="s">
        <v>119</v>
      </c>
      <c r="H9" s="352" t="s">
        <v>196</v>
      </c>
      <c r="J9" s="234" t="s">
        <v>157</v>
      </c>
    </row>
    <row r="10" spans="1:11" ht="60" x14ac:dyDescent="0.25">
      <c r="A10" s="225">
        <v>1</v>
      </c>
      <c r="B10" s="224"/>
      <c r="C10" s="224" t="s">
        <v>471</v>
      </c>
      <c r="D10" s="224" t="s">
        <v>472</v>
      </c>
      <c r="E10" s="224" t="s">
        <v>473</v>
      </c>
      <c r="F10" s="224" t="s">
        <v>474</v>
      </c>
      <c r="G10" s="224">
        <v>2015</v>
      </c>
      <c r="H10" s="297">
        <v>30</v>
      </c>
      <c r="J10" s="235" t="s">
        <v>215</v>
      </c>
    </row>
    <row r="11" spans="1:11" ht="75.75" thickBot="1" x14ac:dyDescent="0.3">
      <c r="A11" s="226">
        <f>A10+1</f>
        <v>2</v>
      </c>
      <c r="B11" s="135"/>
      <c r="C11" s="135" t="s">
        <v>475</v>
      </c>
      <c r="D11" s="135" t="s">
        <v>476</v>
      </c>
      <c r="E11" s="135" t="s">
        <v>477</v>
      </c>
      <c r="F11" s="135" t="s">
        <v>478</v>
      </c>
      <c r="G11" s="135" t="s">
        <v>479</v>
      </c>
      <c r="H11" s="298">
        <v>30</v>
      </c>
      <c r="J11" s="49"/>
    </row>
    <row r="12" spans="1:11" ht="15.75" thickBot="1" x14ac:dyDescent="0.3">
      <c r="A12" s="222"/>
      <c r="B12" s="203"/>
      <c r="C12" s="203"/>
      <c r="D12" s="203"/>
      <c r="E12" s="203"/>
      <c r="F12" s="203"/>
      <c r="G12" s="362" t="str">
        <f>"Total "&amp;LEFT(A7,3)</f>
        <v>Total I12</v>
      </c>
      <c r="H12" s="363">
        <f>SUM(H10:H11)</f>
        <v>60</v>
      </c>
    </row>
    <row r="14" spans="1:11" ht="53.25" customHeight="1" x14ac:dyDescent="0.25">
      <c r="A14" s="554"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14" s="554"/>
      <c r="C14" s="554"/>
      <c r="D14" s="554"/>
      <c r="E14" s="554"/>
      <c r="F14" s="554"/>
      <c r="G14" s="554"/>
      <c r="H14" s="554"/>
    </row>
  </sheetData>
  <mergeCells count="3">
    <mergeCell ref="A7:H7"/>
    <mergeCell ref="A6:H6"/>
    <mergeCell ref="A14:H14"/>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A1:C10"/>
  <sheetViews>
    <sheetView showGridLines="0" showRowColHeaders="0" tabSelected="1" zoomScale="130" zoomScaleNormal="130" workbookViewId="0">
      <selection activeCell="C8" sqref="C8"/>
    </sheetView>
  </sheetViews>
  <sheetFormatPr defaultRowHeight="15" x14ac:dyDescent="0.25"/>
  <cols>
    <col min="1" max="1" width="9.140625" style="182"/>
    <col min="2" max="2" width="28.5703125" customWidth="1"/>
    <col min="3" max="3" width="39" customWidth="1"/>
  </cols>
  <sheetData>
    <row r="1" spans="2:3" x14ac:dyDescent="0.25">
      <c r="B1" s="75" t="s">
        <v>147</v>
      </c>
    </row>
    <row r="3" spans="2:3" ht="31.5" x14ac:dyDescent="0.25">
      <c r="B3" s="314" t="s">
        <v>123</v>
      </c>
      <c r="C3" s="58" t="s">
        <v>148</v>
      </c>
    </row>
    <row r="4" spans="2:3" ht="15.75" x14ac:dyDescent="0.25">
      <c r="B4" s="314" t="s">
        <v>124</v>
      </c>
      <c r="C4" s="319" t="s">
        <v>77</v>
      </c>
    </row>
    <row r="5" spans="2:3" ht="15.75" x14ac:dyDescent="0.25">
      <c r="B5" s="314" t="s">
        <v>125</v>
      </c>
      <c r="C5" s="319" t="s">
        <v>268</v>
      </c>
    </row>
    <row r="6" spans="2:3" ht="15.75" x14ac:dyDescent="0.25">
      <c r="B6" s="315" t="s">
        <v>128</v>
      </c>
      <c r="C6" s="319" t="s">
        <v>269</v>
      </c>
    </row>
    <row r="7" spans="2:3" ht="15.75" x14ac:dyDescent="0.25">
      <c r="B7" s="314" t="s">
        <v>228</v>
      </c>
      <c r="C7" s="319">
        <v>27</v>
      </c>
    </row>
    <row r="8" spans="2:3" ht="15.75" x14ac:dyDescent="0.25">
      <c r="B8" s="314" t="s">
        <v>154</v>
      </c>
      <c r="C8" s="319" t="s">
        <v>270</v>
      </c>
    </row>
    <row r="9" spans="2:3" ht="15.75" x14ac:dyDescent="0.25">
      <c r="B9" s="316" t="s">
        <v>127</v>
      </c>
      <c r="C9" s="320" t="s">
        <v>271</v>
      </c>
    </row>
    <row r="10" spans="2:3" ht="15" customHeight="1" x14ac:dyDescent="0.25">
      <c r="B10" s="316" t="s">
        <v>126</v>
      </c>
      <c r="C10" s="321" t="s">
        <v>272</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promptTitle="Facultatea" prompt="Selectati">
          <x14:formula1>
            <xm:f>[3]liste!#REF!</xm:f>
          </x14:formula1>
          <xm:sqref>C4</xm:sqref>
        </x14:dataValidation>
        <x14:dataValidation type="list" allowBlank="1" showInputMessage="1" promptTitle="Selectati" prompt="Standardul pentru profesor sau conferențiar">
          <x14:formula1>
            <xm:f>[4]liste!#REF!</xm:f>
          </x14:formula1>
          <xm:sqref>C8</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6"/>
  <sheetViews>
    <sheetView topLeftCell="A14" workbookViewId="0">
      <selection activeCell="H24" sqref="H24"/>
    </sheetView>
  </sheetViews>
  <sheetFormatPr defaultRowHeight="15" x14ac:dyDescent="0.25"/>
  <cols>
    <col min="1" max="1" width="5.140625" customWidth="1"/>
    <col min="2" max="2" width="10.5703125" customWidth="1"/>
    <col min="3" max="3" width="43.140625" customWidth="1"/>
    <col min="4" max="4" width="24" customWidth="1"/>
    <col min="5" max="5" width="14.28515625" customWidth="1"/>
    <col min="6" max="6" width="11.85546875" style="182" customWidth="1"/>
    <col min="7" max="7" width="10" customWidth="1"/>
    <col min="8" max="8" width="9.7109375" customWidth="1"/>
  </cols>
  <sheetData>
    <row r="1" spans="1:10" ht="15.75" x14ac:dyDescent="0.25">
      <c r="A1" s="228" t="str">
        <f>'Date initiale'!C3</f>
        <v>Universitatea de Arhitectură și Urbanism "Ion Mincu" București</v>
      </c>
      <c r="B1" s="228"/>
      <c r="C1" s="228"/>
      <c r="D1" s="17"/>
    </row>
    <row r="2" spans="1:10" ht="15.75" x14ac:dyDescent="0.25">
      <c r="A2" s="228" t="str">
        <f>'Date initiale'!B4&amp;" "&amp;'Date initiale'!C4</f>
        <v>Facultatea ARHITECTURA</v>
      </c>
      <c r="B2" s="228"/>
      <c r="C2" s="228"/>
      <c r="D2" s="17"/>
    </row>
    <row r="3" spans="1:10" ht="15.75" x14ac:dyDescent="0.25">
      <c r="A3" s="228" t="str">
        <f>'Date initiale'!B5&amp;" "&amp;'Date initiale'!C5</f>
        <v>Departamentul BAZELE PROIECTARII</v>
      </c>
      <c r="B3" s="228"/>
      <c r="C3" s="228"/>
      <c r="D3" s="17"/>
    </row>
    <row r="4" spans="1:10" x14ac:dyDescent="0.25">
      <c r="A4" s="116" t="str">
        <f>'Date initiale'!C6&amp;", "&amp;'Date initiale'!C7</f>
        <v>ANA MARIA CRISAN, 27</v>
      </c>
      <c r="B4" s="116"/>
      <c r="C4" s="116"/>
    </row>
    <row r="5" spans="1:10" s="182" customFormat="1" x14ac:dyDescent="0.25">
      <c r="A5" s="116"/>
      <c r="B5" s="116"/>
      <c r="C5" s="116"/>
    </row>
    <row r="6" spans="1:10" ht="15.75" x14ac:dyDescent="0.25">
      <c r="A6" s="558" t="s">
        <v>159</v>
      </c>
      <c r="B6" s="558"/>
      <c r="C6" s="558"/>
      <c r="D6" s="558"/>
      <c r="E6" s="558"/>
      <c r="F6" s="558"/>
      <c r="G6" s="558"/>
      <c r="H6" s="558"/>
    </row>
    <row r="7" spans="1:10" ht="15.75" x14ac:dyDescent="0.25">
      <c r="A7" s="555" t="str">
        <f>'Descriere indicatori'!A18&amp;". "&amp;'Descriere indicatori'!B18</f>
        <v xml:space="preserve">I13. Proiect de arhitectură, restaurare, design, de specialitate, de mare complexitate, la nivel zonal sau local, edificat/autorizat** </v>
      </c>
      <c r="B7" s="555"/>
      <c r="C7" s="555"/>
      <c r="D7" s="555"/>
      <c r="E7" s="555"/>
      <c r="F7" s="555"/>
      <c r="G7" s="555"/>
      <c r="H7" s="555"/>
    </row>
    <row r="8" spans="1:10" ht="16.5" thickBot="1" x14ac:dyDescent="0.3">
      <c r="A8" s="46"/>
      <c r="B8" s="46"/>
      <c r="C8" s="46"/>
      <c r="D8" s="46"/>
      <c r="E8" s="46"/>
      <c r="F8" s="46"/>
      <c r="G8" s="46"/>
      <c r="H8" s="46"/>
    </row>
    <row r="9" spans="1:10" ht="54" customHeight="1" thickBot="1" x14ac:dyDescent="0.3">
      <c r="A9" s="188" t="s">
        <v>80</v>
      </c>
      <c r="B9" s="205" t="s">
        <v>102</v>
      </c>
      <c r="C9" s="218" t="s">
        <v>100</v>
      </c>
      <c r="D9" s="218" t="s">
        <v>101</v>
      </c>
      <c r="E9" s="205" t="s">
        <v>188</v>
      </c>
      <c r="F9" s="205" t="s">
        <v>187</v>
      </c>
      <c r="G9" s="218" t="s">
        <v>119</v>
      </c>
      <c r="H9" s="219" t="s">
        <v>196</v>
      </c>
      <c r="J9" s="234" t="s">
        <v>157</v>
      </c>
    </row>
    <row r="10" spans="1:10" ht="75.75" thickBot="1" x14ac:dyDescent="0.3">
      <c r="A10" s="223">
        <v>1</v>
      </c>
      <c r="B10" s="224"/>
      <c r="C10" s="224" t="s">
        <v>480</v>
      </c>
      <c r="D10" s="224" t="s">
        <v>481</v>
      </c>
      <c r="E10" s="224" t="s">
        <v>482</v>
      </c>
      <c r="F10" s="224" t="s">
        <v>483</v>
      </c>
      <c r="G10" s="224">
        <v>2015</v>
      </c>
      <c r="H10" s="300">
        <f>10/2</f>
        <v>5</v>
      </c>
      <c r="J10" s="235" t="s">
        <v>213</v>
      </c>
    </row>
    <row r="11" spans="1:10" ht="60.75" thickBot="1" x14ac:dyDescent="0.3">
      <c r="A11" s="217">
        <f>A10+1</f>
        <v>2</v>
      </c>
      <c r="B11" s="128"/>
      <c r="C11" s="123" t="s">
        <v>484</v>
      </c>
      <c r="D11" s="128" t="s">
        <v>485</v>
      </c>
      <c r="E11" s="224" t="s">
        <v>482</v>
      </c>
      <c r="F11" s="128" t="s">
        <v>486</v>
      </c>
      <c r="G11" s="128">
        <v>2016</v>
      </c>
      <c r="H11" s="294">
        <v>10</v>
      </c>
    </row>
    <row r="12" spans="1:10" s="182" customFormat="1" ht="60.75" thickBot="1" x14ac:dyDescent="0.3">
      <c r="A12" s="217">
        <v>3</v>
      </c>
      <c r="B12" s="128"/>
      <c r="C12" s="128" t="s">
        <v>487</v>
      </c>
      <c r="D12" s="128" t="s">
        <v>485</v>
      </c>
      <c r="E12" s="224" t="s">
        <v>482</v>
      </c>
      <c r="F12" s="128" t="s">
        <v>486</v>
      </c>
      <c r="G12" s="128">
        <v>2014</v>
      </c>
      <c r="H12" s="294">
        <v>10</v>
      </c>
    </row>
    <row r="13" spans="1:10" s="182" customFormat="1" ht="60.75" thickBot="1" x14ac:dyDescent="0.3">
      <c r="A13" s="217">
        <v>4</v>
      </c>
      <c r="B13" s="128"/>
      <c r="C13" s="128" t="s">
        <v>488</v>
      </c>
      <c r="D13" s="128" t="s">
        <v>489</v>
      </c>
      <c r="E13" s="224" t="s">
        <v>482</v>
      </c>
      <c r="F13" s="128" t="s">
        <v>486</v>
      </c>
      <c r="G13" s="128" t="s">
        <v>490</v>
      </c>
      <c r="H13" s="294">
        <v>10</v>
      </c>
    </row>
    <row r="14" spans="1:10" s="182" customFormat="1" ht="60.75" thickBot="1" x14ac:dyDescent="0.3">
      <c r="A14" s="217">
        <v>5</v>
      </c>
      <c r="B14" s="128"/>
      <c r="C14" s="128" t="s">
        <v>491</v>
      </c>
      <c r="D14" s="128" t="s">
        <v>492</v>
      </c>
      <c r="E14" s="224" t="s">
        <v>473</v>
      </c>
      <c r="F14" s="128" t="s">
        <v>486</v>
      </c>
      <c r="G14" s="128">
        <v>2009</v>
      </c>
      <c r="H14" s="294">
        <v>10</v>
      </c>
    </row>
    <row r="15" spans="1:10" s="182" customFormat="1" ht="60" x14ac:dyDescent="0.25">
      <c r="A15" s="217">
        <v>6</v>
      </c>
      <c r="B15" s="128"/>
      <c r="C15" s="200" t="s">
        <v>493</v>
      </c>
      <c r="D15" s="128" t="s">
        <v>492</v>
      </c>
      <c r="E15" s="224" t="s">
        <v>482</v>
      </c>
      <c r="F15" s="128" t="s">
        <v>486</v>
      </c>
      <c r="G15" s="128" t="s">
        <v>494</v>
      </c>
      <c r="H15" s="294">
        <v>10</v>
      </c>
    </row>
    <row r="16" spans="1:10" s="182" customFormat="1" ht="45" x14ac:dyDescent="0.25">
      <c r="A16" s="463">
        <v>8</v>
      </c>
      <c r="B16" s="442"/>
      <c r="C16" s="442" t="s">
        <v>495</v>
      </c>
      <c r="D16" s="442" t="s">
        <v>496</v>
      </c>
      <c r="E16" s="442" t="s">
        <v>473</v>
      </c>
      <c r="F16" s="442" t="s">
        <v>497</v>
      </c>
      <c r="G16" s="442">
        <v>2007</v>
      </c>
      <c r="H16" s="464">
        <v>3.3</v>
      </c>
    </row>
    <row r="17" spans="1:8" s="182" customFormat="1" ht="45" x14ac:dyDescent="0.25">
      <c r="A17" s="463">
        <v>9</v>
      </c>
      <c r="B17" s="442"/>
      <c r="C17" s="465" t="s">
        <v>498</v>
      </c>
      <c r="D17" s="442" t="s">
        <v>496</v>
      </c>
      <c r="E17" s="442" t="s">
        <v>473</v>
      </c>
      <c r="F17" s="442" t="s">
        <v>497</v>
      </c>
      <c r="G17" s="442">
        <v>2006</v>
      </c>
      <c r="H17" s="464">
        <v>3.3</v>
      </c>
    </row>
    <row r="18" spans="1:8" s="182" customFormat="1" ht="60" x14ac:dyDescent="0.25">
      <c r="A18" s="463">
        <v>10</v>
      </c>
      <c r="B18" s="442"/>
      <c r="C18" s="465" t="s">
        <v>499</v>
      </c>
      <c r="D18" s="442" t="s">
        <v>496</v>
      </c>
      <c r="E18" s="442" t="s">
        <v>473</v>
      </c>
      <c r="F18" s="442" t="s">
        <v>497</v>
      </c>
      <c r="G18" s="442">
        <v>2005</v>
      </c>
      <c r="H18" s="464">
        <v>3.3</v>
      </c>
    </row>
    <row r="19" spans="1:8" s="182" customFormat="1" ht="60" x14ac:dyDescent="0.25">
      <c r="A19" s="463">
        <v>11</v>
      </c>
      <c r="B19" s="442"/>
      <c r="C19" s="466" t="s">
        <v>500</v>
      </c>
      <c r="D19" s="442" t="s">
        <v>496</v>
      </c>
      <c r="E19" s="442" t="s">
        <v>473</v>
      </c>
      <c r="F19" s="442" t="s">
        <v>497</v>
      </c>
      <c r="G19" s="442">
        <v>2005</v>
      </c>
      <c r="H19" s="464">
        <v>3.3</v>
      </c>
    </row>
    <row r="20" spans="1:8" s="182" customFormat="1" ht="45" x14ac:dyDescent="0.25">
      <c r="A20" s="463">
        <v>12</v>
      </c>
      <c r="B20" s="442"/>
      <c r="C20" s="466" t="s">
        <v>501</v>
      </c>
      <c r="D20" s="442" t="s">
        <v>496</v>
      </c>
      <c r="E20" s="442" t="s">
        <v>473</v>
      </c>
      <c r="F20" s="442" t="s">
        <v>497</v>
      </c>
      <c r="G20" s="442">
        <v>2005</v>
      </c>
      <c r="H20" s="464">
        <v>3.3</v>
      </c>
    </row>
    <row r="21" spans="1:8" s="182" customFormat="1" ht="45" x14ac:dyDescent="0.25">
      <c r="A21" s="463">
        <v>13</v>
      </c>
      <c r="B21" s="442"/>
      <c r="C21" s="466" t="s">
        <v>502</v>
      </c>
      <c r="D21" s="442" t="s">
        <v>496</v>
      </c>
      <c r="E21" s="442" t="s">
        <v>473</v>
      </c>
      <c r="F21" s="442" t="s">
        <v>497</v>
      </c>
      <c r="G21" s="442">
        <v>2004</v>
      </c>
      <c r="H21" s="464">
        <v>3.3</v>
      </c>
    </row>
    <row r="22" spans="1:8" s="182" customFormat="1" ht="60" x14ac:dyDescent="0.25">
      <c r="A22" s="463">
        <v>14</v>
      </c>
      <c r="B22" s="442"/>
      <c r="C22" s="466" t="s">
        <v>503</v>
      </c>
      <c r="D22" s="442" t="s">
        <v>496</v>
      </c>
      <c r="E22" s="442" t="s">
        <v>473</v>
      </c>
      <c r="F22" s="442" t="s">
        <v>497</v>
      </c>
      <c r="G22" s="442">
        <v>2004</v>
      </c>
      <c r="H22" s="464">
        <v>3.3</v>
      </c>
    </row>
    <row r="23" spans="1:8" s="182" customFormat="1" ht="60.75" thickBot="1" x14ac:dyDescent="0.3">
      <c r="A23" s="467">
        <v>15</v>
      </c>
      <c r="B23" s="468"/>
      <c r="C23" s="469" t="s">
        <v>504</v>
      </c>
      <c r="D23" s="468" t="s">
        <v>496</v>
      </c>
      <c r="E23" s="468" t="s">
        <v>473</v>
      </c>
      <c r="F23" s="468" t="s">
        <v>497</v>
      </c>
      <c r="G23" s="468">
        <v>2003</v>
      </c>
      <c r="H23" s="470">
        <v>3.3</v>
      </c>
    </row>
    <row r="24" spans="1:8" ht="15.75" thickBot="1" x14ac:dyDescent="0.3">
      <c r="A24" s="441"/>
      <c r="B24" s="222"/>
      <c r="C24" s="203"/>
      <c r="D24" s="203"/>
      <c r="E24" s="203"/>
      <c r="F24" s="203"/>
      <c r="G24" s="362" t="str">
        <f>"Total "&amp;LEFT(A7,3)</f>
        <v>Total I13</v>
      </c>
      <c r="H24" s="363">
        <f>SUM(H10:H23)</f>
        <v>81.399999999999977</v>
      </c>
    </row>
    <row r="26" spans="1:8" ht="53.25" customHeight="1" x14ac:dyDescent="0.25">
      <c r="A26" s="554"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6" s="554"/>
      <c r="C26" s="554"/>
      <c r="D26" s="554"/>
      <c r="E26" s="554"/>
      <c r="F26" s="554"/>
      <c r="G26" s="554"/>
      <c r="H26" s="554"/>
    </row>
  </sheetData>
  <mergeCells count="3">
    <mergeCell ref="A7:H7"/>
    <mergeCell ref="A6:H6"/>
    <mergeCell ref="A26:H2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32"/>
  <sheetViews>
    <sheetView topLeftCell="A4" workbookViewId="0">
      <selection activeCell="H11" sqref="H11"/>
    </sheetView>
  </sheetViews>
  <sheetFormatPr defaultRowHeight="15" x14ac:dyDescent="0.25"/>
  <cols>
    <col min="1" max="1" width="5.140625" customWidth="1"/>
    <col min="2" max="2" width="10.5703125" customWidth="1"/>
    <col min="3" max="3" width="43.140625" customWidth="1"/>
    <col min="4" max="4" width="24" customWidth="1"/>
    <col min="5" max="5" width="14.28515625" customWidth="1"/>
    <col min="6" max="6" width="11.85546875" style="182" customWidth="1"/>
    <col min="7" max="7" width="10" customWidth="1"/>
    <col min="8" max="8" width="9.7109375" customWidth="1"/>
    <col min="10" max="10" width="10.42578125" customWidth="1"/>
  </cols>
  <sheetData>
    <row r="1" spans="1:10" ht="15.75" x14ac:dyDescent="0.25">
      <c r="A1" s="228" t="str">
        <f>'Date initiale'!C3</f>
        <v>Universitatea de Arhitectură și Urbanism "Ion Mincu" București</v>
      </c>
      <c r="B1" s="228"/>
      <c r="C1" s="228"/>
      <c r="D1" s="17"/>
      <c r="E1" s="17"/>
      <c r="F1" s="17"/>
    </row>
    <row r="2" spans="1:10" ht="15.75" x14ac:dyDescent="0.25">
      <c r="A2" s="228" t="str">
        <f>'Date initiale'!B4&amp;" "&amp;'Date initiale'!C4</f>
        <v>Facultatea ARHITECTURA</v>
      </c>
      <c r="B2" s="228"/>
      <c r="C2" s="228"/>
      <c r="D2" s="17"/>
      <c r="E2" s="17"/>
      <c r="F2" s="17"/>
    </row>
    <row r="3" spans="1:10" ht="15.75" x14ac:dyDescent="0.25">
      <c r="A3" s="228" t="str">
        <f>'Date initiale'!B5&amp;" "&amp;'Date initiale'!C5</f>
        <v>Departamentul BAZELE PROIECTARII</v>
      </c>
      <c r="B3" s="228"/>
      <c r="C3" s="228"/>
      <c r="D3" s="17"/>
      <c r="E3" s="17"/>
      <c r="F3" s="17"/>
    </row>
    <row r="4" spans="1:10" ht="15.75" x14ac:dyDescent="0.25">
      <c r="A4" s="229" t="str">
        <f>'Date initiale'!C6&amp;", "&amp;'Date initiale'!C7</f>
        <v>ANA MARIA CRISAN, 27</v>
      </c>
      <c r="B4" s="229"/>
      <c r="C4" s="229"/>
      <c r="D4" s="17"/>
      <c r="E4" s="17"/>
      <c r="F4" s="17"/>
    </row>
    <row r="5" spans="1:10" s="182" customFormat="1" ht="15.75" x14ac:dyDescent="0.25">
      <c r="A5" s="229"/>
      <c r="B5" s="229"/>
      <c r="C5" s="229"/>
      <c r="D5" s="17"/>
      <c r="E5" s="17"/>
      <c r="F5" s="17"/>
    </row>
    <row r="6" spans="1:10" ht="15.75" x14ac:dyDescent="0.25">
      <c r="A6" s="552" t="s">
        <v>159</v>
      </c>
      <c r="B6" s="552"/>
      <c r="C6" s="552"/>
      <c r="D6" s="552"/>
      <c r="E6" s="552"/>
      <c r="F6" s="552"/>
      <c r="G6" s="552"/>
      <c r="H6" s="552"/>
    </row>
    <row r="7" spans="1:10" ht="52.5" customHeight="1" x14ac:dyDescent="0.25">
      <c r="A7" s="555" t="str">
        <f>'Descriere indicatori'!A19&amp;"a. "&amp;'Descriere indicatori'!B19</f>
        <v xml:space="preserve">I14a. Proiect de amenajarea teritoriului şi peisaj la nivel macro-teritorial: naţional, transfrontalier, interjudeţean/la nivel mezzo-teritorial: judeţean, periurban, metropolitan/strategii de dezvoltare, studii de fundamentare, planuri de management şi mobilitate) avizate** </v>
      </c>
      <c r="B7" s="555"/>
      <c r="C7" s="555"/>
      <c r="D7" s="555"/>
      <c r="E7" s="555"/>
      <c r="F7" s="555"/>
      <c r="G7" s="555"/>
      <c r="H7" s="555"/>
    </row>
    <row r="8" spans="1:10" s="182" customFormat="1" ht="16.5" thickBot="1" x14ac:dyDescent="0.3">
      <c r="A8" s="51"/>
      <c r="B8" s="51"/>
      <c r="C8" s="51"/>
      <c r="D8" s="51"/>
      <c r="E8" s="51"/>
      <c r="F8" s="59"/>
      <c r="G8" s="59"/>
      <c r="H8" s="59"/>
    </row>
    <row r="9" spans="1:10" ht="60.75" thickBot="1" x14ac:dyDescent="0.3">
      <c r="A9" s="188" t="s">
        <v>80</v>
      </c>
      <c r="B9" s="205" t="s">
        <v>102</v>
      </c>
      <c r="C9" s="218" t="s">
        <v>100</v>
      </c>
      <c r="D9" s="218" t="s">
        <v>101</v>
      </c>
      <c r="E9" s="205" t="s">
        <v>189</v>
      </c>
      <c r="F9" s="205" t="s">
        <v>187</v>
      </c>
      <c r="G9" s="218" t="s">
        <v>119</v>
      </c>
      <c r="H9" s="219" t="s">
        <v>196</v>
      </c>
      <c r="J9" s="234" t="s">
        <v>157</v>
      </c>
    </row>
    <row r="10" spans="1:10" ht="90.75" thickBot="1" x14ac:dyDescent="0.3">
      <c r="A10" s="459">
        <v>1</v>
      </c>
      <c r="B10" s="460"/>
      <c r="C10" s="461" t="s">
        <v>505</v>
      </c>
      <c r="D10" s="460" t="s">
        <v>506</v>
      </c>
      <c r="E10" s="460" t="s">
        <v>507</v>
      </c>
      <c r="F10" s="461" t="s">
        <v>508</v>
      </c>
      <c r="G10" s="460" t="s">
        <v>509</v>
      </c>
      <c r="H10" s="462">
        <v>5</v>
      </c>
      <c r="J10" s="235" t="s">
        <v>216</v>
      </c>
    </row>
    <row r="11" spans="1:10" s="182" customFormat="1" ht="15.75" thickBot="1" x14ac:dyDescent="0.3">
      <c r="A11" s="309"/>
      <c r="B11" s="222"/>
      <c r="C11" s="203"/>
      <c r="D11" s="203"/>
      <c r="E11" s="203"/>
      <c r="F11" s="203"/>
      <c r="G11" s="159" t="str">
        <f>"Total "&amp;LEFT(A7,4)</f>
        <v>Total I14a</v>
      </c>
      <c r="H11" s="160">
        <f>SUM(H10:H10)</f>
        <v>5</v>
      </c>
    </row>
    <row r="12" spans="1:10" s="182" customFormat="1" x14ac:dyDescent="0.25"/>
    <row r="13" spans="1:10" s="182" customFormat="1" ht="53.25" customHeight="1" x14ac:dyDescent="0.25">
      <c r="A13" s="554"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13" s="554"/>
      <c r="C13" s="554"/>
      <c r="D13" s="554"/>
      <c r="E13" s="554"/>
      <c r="F13" s="554"/>
      <c r="G13" s="554"/>
      <c r="H13" s="554"/>
    </row>
    <row r="31" spans="1:9" ht="15.75" thickBot="1" x14ac:dyDescent="0.3"/>
    <row r="32" spans="1:9" s="182" customFormat="1" ht="54" customHeight="1" thickBot="1" x14ac:dyDescent="0.3">
      <c r="A32" s="204" t="s">
        <v>99</v>
      </c>
      <c r="B32" s="205" t="s">
        <v>102</v>
      </c>
      <c r="C32" s="218" t="s">
        <v>100</v>
      </c>
      <c r="D32" s="218" t="s">
        <v>101</v>
      </c>
      <c r="E32" s="205" t="s">
        <v>188</v>
      </c>
      <c r="F32" s="205" t="s">
        <v>188</v>
      </c>
      <c r="G32" s="205" t="s">
        <v>187</v>
      </c>
      <c r="H32" s="218" t="s">
        <v>119</v>
      </c>
      <c r="I32" s="219" t="s">
        <v>108</v>
      </c>
    </row>
  </sheetData>
  <mergeCells count="3">
    <mergeCell ref="A7:H7"/>
    <mergeCell ref="A13:H13"/>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17"/>
  <sheetViews>
    <sheetView workbookViewId="0">
      <selection activeCell="H15" sqref="H15"/>
    </sheetView>
  </sheetViews>
  <sheetFormatPr defaultRowHeight="15" x14ac:dyDescent="0.25"/>
  <cols>
    <col min="1" max="1" width="5.140625" customWidth="1"/>
    <col min="2" max="2" width="10.5703125" customWidth="1"/>
    <col min="3" max="3" width="43.140625" customWidth="1"/>
    <col min="4" max="4" width="24" customWidth="1"/>
    <col min="5" max="5" width="14.28515625" customWidth="1"/>
    <col min="6" max="6" width="11.85546875" style="182" customWidth="1"/>
    <col min="7" max="7" width="10" customWidth="1"/>
    <col min="8" max="8" width="9.7109375" customWidth="1"/>
  </cols>
  <sheetData>
    <row r="1" spans="1:10" ht="15.75" x14ac:dyDescent="0.25">
      <c r="A1" s="231" t="str">
        <f>'Date initiale'!C3</f>
        <v>Universitatea de Arhitectură și Urbanism "Ion Mincu" București</v>
      </c>
      <c r="B1" s="231"/>
      <c r="C1" s="231"/>
      <c r="D1" s="40"/>
      <c r="E1" s="40"/>
      <c r="F1" s="40"/>
      <c r="G1" s="40"/>
      <c r="H1" s="40"/>
    </row>
    <row r="2" spans="1:10" ht="15.75" x14ac:dyDescent="0.25">
      <c r="A2" s="231" t="str">
        <f>'Date initiale'!B4&amp;" "&amp;'Date initiale'!C4</f>
        <v>Facultatea ARHITECTURA</v>
      </c>
      <c r="B2" s="231"/>
      <c r="C2" s="231"/>
      <c r="D2" s="40"/>
      <c r="E2" s="40"/>
      <c r="F2" s="40"/>
      <c r="G2" s="40"/>
      <c r="H2" s="40"/>
    </row>
    <row r="3" spans="1:10" ht="15.75" x14ac:dyDescent="0.25">
      <c r="A3" s="231" t="str">
        <f>'Date initiale'!B5&amp;" "&amp;'Date initiale'!C5</f>
        <v>Departamentul BAZELE PROIECTARII</v>
      </c>
      <c r="B3" s="231"/>
      <c r="C3" s="231"/>
      <c r="D3" s="40"/>
      <c r="E3" s="40"/>
      <c r="F3" s="40"/>
      <c r="G3" s="40"/>
      <c r="H3" s="40"/>
    </row>
    <row r="4" spans="1:10" ht="15.75" x14ac:dyDescent="0.25">
      <c r="A4" s="232" t="str">
        <f>'Date initiale'!C6&amp;", "&amp;'Date initiale'!C7</f>
        <v>ANA MARIA CRISAN, 27</v>
      </c>
      <c r="B4" s="232"/>
      <c r="C4" s="232"/>
      <c r="D4" s="40"/>
      <c r="E4" s="40"/>
      <c r="F4" s="40"/>
      <c r="G4" s="40"/>
      <c r="H4" s="40"/>
    </row>
    <row r="5" spans="1:10" s="182" customFormat="1" ht="15.75" x14ac:dyDescent="0.25">
      <c r="A5" s="232"/>
      <c r="B5" s="232"/>
      <c r="C5" s="232"/>
      <c r="D5" s="40"/>
      <c r="E5" s="40"/>
      <c r="F5" s="40"/>
      <c r="G5" s="40"/>
      <c r="H5" s="40"/>
    </row>
    <row r="6" spans="1:10" ht="15.75" x14ac:dyDescent="0.25">
      <c r="A6" s="559" t="s">
        <v>159</v>
      </c>
      <c r="B6" s="559"/>
      <c r="C6" s="559"/>
      <c r="D6" s="559"/>
      <c r="E6" s="559"/>
      <c r="F6" s="559"/>
      <c r="G6" s="559"/>
      <c r="H6" s="559"/>
    </row>
    <row r="7" spans="1:10" ht="36.75" customHeight="1" x14ac:dyDescent="0.25">
      <c r="A7" s="555" t="str">
        <f>'Descriere indicatori'!A19&amp;"b. "&amp;'Descriere indicatori'!B20</f>
        <v xml:space="preserve">I14b. Proiect urbanistic şi peisagistic la nivelul planurilor generale/zonale ale localităţilor (inclusiv studii de fundamentare, de inserţie, de oportunitate) avizate** </v>
      </c>
      <c r="B7" s="555"/>
      <c r="C7" s="555"/>
      <c r="D7" s="555"/>
      <c r="E7" s="555"/>
      <c r="F7" s="555"/>
      <c r="G7" s="555"/>
      <c r="H7" s="555"/>
    </row>
    <row r="8" spans="1:10" ht="19.5" customHeight="1" thickBot="1" x14ac:dyDescent="0.3">
      <c r="A8" s="52"/>
      <c r="B8" s="52"/>
      <c r="C8" s="52"/>
      <c r="D8" s="52"/>
      <c r="E8" s="52"/>
      <c r="F8" s="52"/>
      <c r="G8" s="52"/>
      <c r="H8" s="52"/>
    </row>
    <row r="9" spans="1:10" ht="60.75" thickBot="1" x14ac:dyDescent="0.3">
      <c r="A9" s="155" t="s">
        <v>80</v>
      </c>
      <c r="B9" s="205" t="s">
        <v>102</v>
      </c>
      <c r="C9" s="218" t="s">
        <v>100</v>
      </c>
      <c r="D9" s="218" t="s">
        <v>101</v>
      </c>
      <c r="E9" s="205" t="s">
        <v>189</v>
      </c>
      <c r="F9" s="205" t="s">
        <v>187</v>
      </c>
      <c r="G9" s="218" t="s">
        <v>119</v>
      </c>
      <c r="H9" s="219" t="s">
        <v>196</v>
      </c>
      <c r="J9" s="234" t="s">
        <v>157</v>
      </c>
    </row>
    <row r="10" spans="1:10" ht="45" x14ac:dyDescent="0.25">
      <c r="A10" s="248">
        <v>1</v>
      </c>
      <c r="B10" s="453"/>
      <c r="C10" s="454" t="s">
        <v>510</v>
      </c>
      <c r="D10" s="240" t="s">
        <v>511</v>
      </c>
      <c r="E10" s="455" t="s">
        <v>512</v>
      </c>
      <c r="F10" s="239" t="s">
        <v>513</v>
      </c>
      <c r="G10" s="240">
        <v>2007</v>
      </c>
      <c r="H10" s="297">
        <f>15/2</f>
        <v>7.5</v>
      </c>
      <c r="J10" s="235" t="s">
        <v>217</v>
      </c>
    </row>
    <row r="11" spans="1:10" s="182" customFormat="1" ht="60" x14ac:dyDescent="0.25">
      <c r="A11" s="198">
        <f>A10+1</f>
        <v>2</v>
      </c>
      <c r="B11" s="199"/>
      <c r="C11" s="221" t="s">
        <v>514</v>
      </c>
      <c r="D11" s="197" t="s">
        <v>511</v>
      </c>
      <c r="E11" s="124" t="s">
        <v>512</v>
      </c>
      <c r="F11" s="367" t="s">
        <v>513</v>
      </c>
      <c r="G11" s="197">
        <v>2007</v>
      </c>
      <c r="H11" s="299">
        <f>15/2</f>
        <v>7.5</v>
      </c>
    </row>
    <row r="12" spans="1:10" s="182" customFormat="1" ht="75" x14ac:dyDescent="0.25">
      <c r="A12" s="198">
        <f t="shared" ref="A12:A14" si="0">A11+1</f>
        <v>3</v>
      </c>
      <c r="B12" s="199"/>
      <c r="C12" s="368" t="s">
        <v>515</v>
      </c>
      <c r="D12" s="128" t="s">
        <v>516</v>
      </c>
      <c r="E12" s="227" t="s">
        <v>517</v>
      </c>
      <c r="F12" s="227" t="s">
        <v>518</v>
      </c>
      <c r="G12" s="227">
        <v>2006</v>
      </c>
      <c r="H12" s="290">
        <v>5</v>
      </c>
    </row>
    <row r="13" spans="1:10" s="182" customFormat="1" ht="75" x14ac:dyDescent="0.25">
      <c r="A13" s="198">
        <f t="shared" si="0"/>
        <v>4</v>
      </c>
      <c r="B13" s="199"/>
      <c r="C13" s="221" t="s">
        <v>519</v>
      </c>
      <c r="D13" s="128" t="s">
        <v>516</v>
      </c>
      <c r="E13" s="227" t="s">
        <v>517</v>
      </c>
      <c r="F13" s="227" t="s">
        <v>518</v>
      </c>
      <c r="G13" s="227">
        <v>2004</v>
      </c>
      <c r="H13" s="290">
        <v>5</v>
      </c>
    </row>
    <row r="14" spans="1:10" s="182" customFormat="1" ht="75.75" thickBot="1" x14ac:dyDescent="0.3">
      <c r="A14" s="201">
        <f t="shared" si="0"/>
        <v>5</v>
      </c>
      <c r="B14" s="456"/>
      <c r="C14" s="457" t="s">
        <v>520</v>
      </c>
      <c r="D14" s="135" t="s">
        <v>516</v>
      </c>
      <c r="E14" s="458" t="s">
        <v>517</v>
      </c>
      <c r="F14" s="458" t="s">
        <v>518</v>
      </c>
      <c r="G14" s="458">
        <v>2004</v>
      </c>
      <c r="H14" s="298">
        <v>5</v>
      </c>
    </row>
    <row r="15" spans="1:10" ht="16.5" thickBot="1" x14ac:dyDescent="0.3">
      <c r="A15" s="20"/>
      <c r="G15" s="362" t="str">
        <f>"Total "&amp;LEFT(A7,4)</f>
        <v>Total I14b</v>
      </c>
      <c r="H15" s="452">
        <f>SUM(H10:H14)</f>
        <v>30</v>
      </c>
    </row>
    <row r="17" spans="1:8" ht="53.25" customHeight="1" x14ac:dyDescent="0.25">
      <c r="A17" s="554"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17" s="554"/>
      <c r="C17" s="554"/>
      <c r="D17" s="554"/>
      <c r="E17" s="554"/>
      <c r="F17" s="554"/>
      <c r="G17" s="554"/>
      <c r="H17" s="554"/>
    </row>
  </sheetData>
  <mergeCells count="3">
    <mergeCell ref="A7:H7"/>
    <mergeCell ref="A6:H6"/>
    <mergeCell ref="A17:H1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35"/>
  <sheetViews>
    <sheetView topLeftCell="A9" workbookViewId="0">
      <selection activeCell="H14" sqref="H14"/>
    </sheetView>
  </sheetViews>
  <sheetFormatPr defaultColWidth="9.140625" defaultRowHeight="15" x14ac:dyDescent="0.25"/>
  <cols>
    <col min="1" max="1" width="5.140625" style="182" customWidth="1"/>
    <col min="2" max="2" width="10.5703125" style="182" customWidth="1"/>
    <col min="3" max="3" width="43.140625" style="182" customWidth="1"/>
    <col min="4" max="4" width="24" style="182" customWidth="1"/>
    <col min="5" max="5" width="14.28515625" style="182" customWidth="1"/>
    <col min="6" max="6" width="11.85546875" style="182" customWidth="1"/>
    <col min="7" max="7" width="10" style="182" customWidth="1"/>
    <col min="8" max="8" width="9.7109375" style="182" customWidth="1"/>
    <col min="9" max="9" width="9.140625" style="182"/>
    <col min="10" max="10" width="10.28515625" style="182" customWidth="1"/>
    <col min="11" max="16384" width="9.140625" style="182"/>
  </cols>
  <sheetData>
    <row r="1" spans="1:10" ht="15.75" x14ac:dyDescent="0.25">
      <c r="A1" s="228" t="str">
        <f>'Date initiale'!C3</f>
        <v>Universitatea de Arhitectură și Urbanism "Ion Mincu" București</v>
      </c>
      <c r="B1" s="228"/>
      <c r="C1" s="228"/>
      <c r="D1" s="17"/>
      <c r="E1" s="17"/>
      <c r="F1" s="17"/>
    </row>
    <row r="2" spans="1:10" ht="15.75" x14ac:dyDescent="0.25">
      <c r="A2" s="228" t="str">
        <f>'Date initiale'!B4&amp;" "&amp;'Date initiale'!C4</f>
        <v>Facultatea ARHITECTURA</v>
      </c>
      <c r="B2" s="228"/>
      <c r="C2" s="228"/>
      <c r="D2" s="17"/>
      <c r="E2" s="17"/>
      <c r="F2" s="17"/>
    </row>
    <row r="3" spans="1:10" ht="15.75" x14ac:dyDescent="0.25">
      <c r="A3" s="228" t="str">
        <f>'Date initiale'!B5&amp;" "&amp;'Date initiale'!C5</f>
        <v>Departamentul BAZELE PROIECTARII</v>
      </c>
      <c r="B3" s="228"/>
      <c r="C3" s="228"/>
      <c r="D3" s="17"/>
      <c r="E3" s="17"/>
      <c r="F3" s="17"/>
    </row>
    <row r="4" spans="1:10" ht="15.75" x14ac:dyDescent="0.25">
      <c r="A4" s="229" t="str">
        <f>'Date initiale'!C6&amp;", "&amp;'Date initiale'!C7</f>
        <v>ANA MARIA CRISAN, 27</v>
      </c>
      <c r="B4" s="229"/>
      <c r="C4" s="229"/>
      <c r="D4" s="17"/>
      <c r="E4" s="17"/>
      <c r="F4" s="17"/>
    </row>
    <row r="5" spans="1:10" ht="15.75" x14ac:dyDescent="0.25">
      <c r="A5" s="229"/>
      <c r="B5" s="229"/>
      <c r="C5" s="229"/>
      <c r="D5" s="17"/>
      <c r="E5" s="17"/>
      <c r="F5" s="17"/>
    </row>
    <row r="6" spans="1:10" ht="15.75" x14ac:dyDescent="0.25">
      <c r="A6" s="552" t="s">
        <v>159</v>
      </c>
      <c r="B6" s="552"/>
      <c r="C6" s="552"/>
      <c r="D6" s="552"/>
      <c r="E6" s="552"/>
      <c r="F6" s="552"/>
      <c r="G6" s="552"/>
      <c r="H6" s="552"/>
    </row>
    <row r="7" spans="1:10" ht="52.5" customHeight="1" x14ac:dyDescent="0.25">
      <c r="A7" s="555" t="str">
        <f>'Descriere indicatori'!A19&amp;"c. "&amp;'Descriere indicatori'!B21</f>
        <v xml:space="preserve">I14c. Studii de cercetare, granturi şi proiecte de cercetare internaţionale/ naţionale/locale (MEN, CNCS, CEEX, MDRL), realizate prin centrele de cercetare ale universităţii/alte centre universitare şi/academice)** </v>
      </c>
      <c r="B7" s="555"/>
      <c r="C7" s="555"/>
      <c r="D7" s="555"/>
      <c r="E7" s="555"/>
      <c r="F7" s="555"/>
      <c r="G7" s="555"/>
      <c r="H7" s="555"/>
    </row>
    <row r="8" spans="1:10" ht="16.5" thickBot="1" x14ac:dyDescent="0.3">
      <c r="A8" s="51"/>
      <c r="B8" s="51"/>
      <c r="C8" s="51"/>
      <c r="D8" s="51"/>
      <c r="E8" s="51"/>
      <c r="F8" s="59"/>
      <c r="G8" s="59"/>
      <c r="H8" s="59"/>
    </row>
    <row r="9" spans="1:10" ht="60.75" thickBot="1" x14ac:dyDescent="0.3">
      <c r="A9" s="188" t="s">
        <v>80</v>
      </c>
      <c r="B9" s="351" t="s">
        <v>102</v>
      </c>
      <c r="C9" s="369" t="s">
        <v>190</v>
      </c>
      <c r="D9" s="369" t="s">
        <v>101</v>
      </c>
      <c r="E9" s="351" t="s">
        <v>189</v>
      </c>
      <c r="F9" s="351" t="s">
        <v>187</v>
      </c>
      <c r="G9" s="369" t="s">
        <v>119</v>
      </c>
      <c r="H9" s="352" t="s">
        <v>196</v>
      </c>
      <c r="J9" s="234" t="s">
        <v>157</v>
      </c>
    </row>
    <row r="10" spans="1:10" ht="75" x14ac:dyDescent="0.25">
      <c r="A10" s="225">
        <v>1</v>
      </c>
      <c r="B10" s="224">
        <v>1</v>
      </c>
      <c r="C10" s="443" t="s">
        <v>633</v>
      </c>
      <c r="D10" s="224" t="s">
        <v>521</v>
      </c>
      <c r="E10" s="224" t="s">
        <v>522</v>
      </c>
      <c r="F10" s="390" t="s">
        <v>523</v>
      </c>
      <c r="G10" s="444">
        <v>2021</v>
      </c>
      <c r="H10" s="445">
        <f>15/2</f>
        <v>7.5</v>
      </c>
      <c r="J10" s="235" t="s">
        <v>218</v>
      </c>
    </row>
    <row r="11" spans="1:10" ht="90" x14ac:dyDescent="0.25">
      <c r="A11" s="216">
        <f>A10+1</f>
        <v>2</v>
      </c>
      <c r="B11" s="128">
        <v>2</v>
      </c>
      <c r="C11" s="199" t="s">
        <v>632</v>
      </c>
      <c r="D11" s="128" t="s">
        <v>521</v>
      </c>
      <c r="E11" s="128" t="s">
        <v>522</v>
      </c>
      <c r="F11" s="208" t="s">
        <v>523</v>
      </c>
      <c r="G11" s="132">
        <v>2020</v>
      </c>
      <c r="H11" s="446">
        <v>15</v>
      </c>
    </row>
    <row r="12" spans="1:10" ht="105" x14ac:dyDescent="0.25">
      <c r="A12" s="216">
        <f t="shared" ref="A12:A13" si="0">A11+1</f>
        <v>3</v>
      </c>
      <c r="B12" s="128">
        <v>3</v>
      </c>
      <c r="C12" s="208" t="s">
        <v>527</v>
      </c>
      <c r="D12" s="208" t="s">
        <v>524</v>
      </c>
      <c r="E12" s="208" t="s">
        <v>525</v>
      </c>
      <c r="F12" s="208" t="s">
        <v>523</v>
      </c>
      <c r="G12" s="209">
        <v>2014</v>
      </c>
      <c r="H12" s="447">
        <v>15</v>
      </c>
    </row>
    <row r="13" spans="1:10" ht="390.75" thickBot="1" x14ac:dyDescent="0.3">
      <c r="A13" s="226">
        <f t="shared" si="0"/>
        <v>4</v>
      </c>
      <c r="B13" s="135">
        <v>4</v>
      </c>
      <c r="C13" s="448" t="s">
        <v>526</v>
      </c>
      <c r="D13" s="448" t="s">
        <v>524</v>
      </c>
      <c r="E13" s="449" t="s">
        <v>525</v>
      </c>
      <c r="F13" s="449" t="s">
        <v>523</v>
      </c>
      <c r="G13" s="450">
        <v>2014</v>
      </c>
      <c r="H13" s="451">
        <v>15</v>
      </c>
    </row>
    <row r="14" spans="1:10" ht="15.75" thickBot="1" x14ac:dyDescent="0.3">
      <c r="A14" s="441"/>
      <c r="B14" s="222"/>
      <c r="C14" s="203"/>
      <c r="D14" s="203"/>
      <c r="E14" s="203"/>
      <c r="F14" s="203"/>
      <c r="G14" s="362" t="str">
        <f>"Total "&amp;LEFT(A7,4)</f>
        <v>Total I14c</v>
      </c>
      <c r="H14" s="363">
        <f>SUM(H10:H13)</f>
        <v>52.5</v>
      </c>
    </row>
    <row r="16" spans="1:10" ht="53.25" customHeight="1" x14ac:dyDescent="0.25">
      <c r="A16" s="554"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16" s="554"/>
      <c r="C16" s="554"/>
      <c r="D16" s="554"/>
      <c r="E16" s="554"/>
      <c r="F16" s="554"/>
      <c r="G16" s="554"/>
      <c r="H16" s="554"/>
    </row>
    <row r="34" spans="1:9" ht="15.75" thickBot="1" x14ac:dyDescent="0.3"/>
    <row r="35" spans="1:9" ht="54" customHeight="1" thickBot="1" x14ac:dyDescent="0.3">
      <c r="A35" s="204" t="s">
        <v>99</v>
      </c>
      <c r="B35" s="205" t="s">
        <v>102</v>
      </c>
      <c r="C35" s="218" t="s">
        <v>100</v>
      </c>
      <c r="D35" s="218" t="s">
        <v>101</v>
      </c>
      <c r="E35" s="205" t="s">
        <v>188</v>
      </c>
      <c r="F35" s="205" t="s">
        <v>188</v>
      </c>
      <c r="G35" s="205" t="s">
        <v>187</v>
      </c>
      <c r="H35" s="218" t="s">
        <v>119</v>
      </c>
      <c r="I35" s="219" t="s">
        <v>108</v>
      </c>
    </row>
  </sheetData>
  <mergeCells count="3">
    <mergeCell ref="A6:H6"/>
    <mergeCell ref="A7:H7"/>
    <mergeCell ref="A16:H16"/>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26"/>
  <sheetViews>
    <sheetView workbookViewId="0">
      <selection activeCell="D15" sqref="D15"/>
    </sheetView>
  </sheetViews>
  <sheetFormatPr defaultRowHeight="15" x14ac:dyDescent="0.25"/>
  <cols>
    <col min="1" max="1" width="5.140625" customWidth="1"/>
    <col min="2" max="2" width="103.140625" customWidth="1"/>
    <col min="3" max="3" width="10.5703125" customWidth="1"/>
    <col min="4" max="4" width="9.7109375" customWidth="1"/>
    <col min="6" max="6" width="11.28515625" customWidth="1"/>
  </cols>
  <sheetData>
    <row r="1" spans="1:8" ht="15.75" x14ac:dyDescent="0.25">
      <c r="A1" s="228" t="str">
        <f>'Date initiale'!C3</f>
        <v>Universitatea de Arhitectură și Urbanism "Ion Mincu" București</v>
      </c>
      <c r="B1" s="228"/>
      <c r="C1" s="228"/>
      <c r="D1" s="17"/>
      <c r="E1" s="36"/>
    </row>
    <row r="2" spans="1:8" ht="15.75" x14ac:dyDescent="0.25">
      <c r="A2" s="228" t="str">
        <f>'Date initiale'!B4&amp;" "&amp;'Date initiale'!C4</f>
        <v>Facultatea ARHITECTURA</v>
      </c>
      <c r="B2" s="228"/>
      <c r="C2" s="228"/>
      <c r="D2" s="2"/>
      <c r="E2" s="36"/>
    </row>
    <row r="3" spans="1:8" ht="15.75" x14ac:dyDescent="0.25">
      <c r="A3" s="228" t="str">
        <f>'Date initiale'!B5&amp;" "&amp;'Date initiale'!C5</f>
        <v>Departamentul BAZELE PROIECTARII</v>
      </c>
      <c r="B3" s="228"/>
      <c r="C3" s="228"/>
      <c r="D3" s="17"/>
      <c r="E3" s="36"/>
    </row>
    <row r="4" spans="1:8" x14ac:dyDescent="0.25">
      <c r="A4" s="116" t="str">
        <f>'Date initiale'!C6&amp;", "&amp;'Date initiale'!C7</f>
        <v>ANA MARIA CRISAN, 27</v>
      </c>
      <c r="B4" s="116"/>
      <c r="C4" s="116"/>
    </row>
    <row r="5" spans="1:8" s="182" customFormat="1" x14ac:dyDescent="0.25">
      <c r="A5" s="116"/>
      <c r="B5" s="116"/>
      <c r="C5" s="116"/>
    </row>
    <row r="6" spans="1:8" ht="15.75" x14ac:dyDescent="0.25">
      <c r="A6" s="560" t="s">
        <v>159</v>
      </c>
      <c r="B6" s="560"/>
      <c r="C6" s="560"/>
      <c r="D6" s="560"/>
    </row>
    <row r="7" spans="1:8" s="182" customFormat="1" ht="15.75" customHeight="1" x14ac:dyDescent="0.25">
      <c r="A7" s="555" t="str">
        <f>'Descriere indicatori'!A22&amp;". "&amp;'Descriere indicatori'!B22</f>
        <v>I15. Premii / nominalizări / selecţionări obţinute la concursuri internaţionale de proiecte
organizate potrivit regulamentului UNESCO-UIA, ( Union Internationale des Architectes), Consiliul European al Urbanistilor ECTP, Federatia Internationala a Peisagistilor IFLA, AEEA, RIBA, Arhitect’s Council of Europe, The Royal Town Planning Institute RTPI, UNISCAPE, etc.) precum şi de alta instituţie de profil de nivel mondial sau european, in breasla arhitecţilor, urbaniştilor, planificatorilor urbani, peisagiştilor şi designerilor</v>
      </c>
      <c r="B7" s="555"/>
      <c r="C7" s="555"/>
      <c r="D7" s="555"/>
      <c r="E7" s="183"/>
      <c r="F7" s="183"/>
      <c r="G7" s="183"/>
      <c r="H7" s="183"/>
    </row>
    <row r="8" spans="1:8" ht="18.75" customHeight="1" thickBot="1" x14ac:dyDescent="0.3">
      <c r="A8" s="57"/>
      <c r="B8" s="57"/>
      <c r="C8" s="57"/>
      <c r="D8" s="57"/>
    </row>
    <row r="9" spans="1:8" ht="45.75" customHeight="1" thickBot="1" x14ac:dyDescent="0.3">
      <c r="A9" s="188" t="s">
        <v>80</v>
      </c>
      <c r="B9" s="205" t="s">
        <v>107</v>
      </c>
      <c r="C9" s="205" t="s">
        <v>119</v>
      </c>
      <c r="D9" s="206" t="s">
        <v>196</v>
      </c>
      <c r="E9" s="28"/>
      <c r="F9" s="234" t="s">
        <v>157</v>
      </c>
    </row>
    <row r="10" spans="1:8" ht="30.75" thickBot="1" x14ac:dyDescent="0.3">
      <c r="A10" s="225">
        <v>1</v>
      </c>
      <c r="B10" s="370" t="s">
        <v>528</v>
      </c>
      <c r="C10" s="371">
        <v>2015</v>
      </c>
      <c r="D10" s="372">
        <v>30</v>
      </c>
      <c r="F10" s="235" t="s">
        <v>219</v>
      </c>
    </row>
    <row r="11" spans="1:8" ht="30" x14ac:dyDescent="0.25">
      <c r="A11" s="216">
        <f>A10+1</f>
        <v>2</v>
      </c>
      <c r="B11" s="239" t="s">
        <v>529</v>
      </c>
      <c r="C11" s="240">
        <v>2015</v>
      </c>
      <c r="D11" s="402">
        <v>10</v>
      </c>
    </row>
    <row r="12" spans="1:8" s="182" customFormat="1" ht="30" x14ac:dyDescent="0.25">
      <c r="A12" s="216">
        <f t="shared" ref="A12:A14" si="0">A11+1</f>
        <v>3</v>
      </c>
      <c r="B12" s="238" t="s">
        <v>530</v>
      </c>
      <c r="C12" s="209">
        <v>2015</v>
      </c>
      <c r="D12" s="403">
        <v>30</v>
      </c>
    </row>
    <row r="13" spans="1:8" s="182" customFormat="1" ht="30" x14ac:dyDescent="0.25">
      <c r="A13" s="216">
        <f t="shared" si="0"/>
        <v>4</v>
      </c>
      <c r="B13" s="221" t="s">
        <v>531</v>
      </c>
      <c r="C13" s="128">
        <v>2014</v>
      </c>
      <c r="D13" s="404">
        <v>30</v>
      </c>
    </row>
    <row r="14" spans="1:8" s="182" customFormat="1" ht="60.75" thickBot="1" x14ac:dyDescent="0.3">
      <c r="A14" s="226">
        <f t="shared" si="0"/>
        <v>5</v>
      </c>
      <c r="B14" s="241" t="s">
        <v>532</v>
      </c>
      <c r="C14" s="135" t="s">
        <v>533</v>
      </c>
      <c r="D14" s="404">
        <v>10</v>
      </c>
    </row>
    <row r="15" spans="1:8" ht="15.75" thickBot="1" x14ac:dyDescent="0.3">
      <c r="A15" s="373"/>
      <c r="B15" s="202"/>
      <c r="C15" s="362" t="str">
        <f>"Total "&amp;LEFT(A7,3)</f>
        <v>Total I15</v>
      </c>
      <c r="D15" s="374">
        <f>SUM(D10:D14)</f>
        <v>110</v>
      </c>
    </row>
    <row r="16" spans="1:8" ht="15.75" x14ac:dyDescent="0.25">
      <c r="A16" s="31"/>
      <c r="B16" s="21"/>
      <c r="C16" s="21"/>
      <c r="D16" s="21"/>
    </row>
    <row r="17" spans="1:4" x14ac:dyDescent="0.25">
      <c r="A17" s="20"/>
      <c r="B17" s="20"/>
      <c r="C17" s="20"/>
      <c r="D17" s="20"/>
    </row>
    <row r="21" spans="1:4" x14ac:dyDescent="0.25">
      <c r="A21" s="20"/>
      <c r="B21" s="18"/>
    </row>
    <row r="22" spans="1:4" x14ac:dyDescent="0.25">
      <c r="A22" s="20"/>
      <c r="B22" s="18"/>
    </row>
    <row r="23" spans="1:4" x14ac:dyDescent="0.25">
      <c r="A23" s="20"/>
    </row>
    <row r="24" spans="1:4" x14ac:dyDescent="0.25">
      <c r="A24" s="20"/>
    </row>
    <row r="25" spans="1:4" x14ac:dyDescent="0.25">
      <c r="A25" s="20"/>
    </row>
    <row r="26" spans="1:4" x14ac:dyDescent="0.25">
      <c r="A26" s="20"/>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16"/>
  <sheetViews>
    <sheetView workbookViewId="0">
      <selection activeCell="D16" sqref="D16"/>
    </sheetView>
  </sheetViews>
  <sheetFormatPr defaultRowHeight="15" x14ac:dyDescent="0.25"/>
  <cols>
    <col min="1" max="1" width="5.140625" customWidth="1"/>
    <col min="2" max="2" width="103.140625" customWidth="1"/>
    <col min="3" max="3" width="10.5703125" customWidth="1"/>
    <col min="4" max="4" width="9.7109375" customWidth="1"/>
    <col min="6" max="6" width="10.42578125" customWidth="1"/>
  </cols>
  <sheetData>
    <row r="1" spans="1:11" ht="15.75" x14ac:dyDescent="0.25">
      <c r="A1" s="228" t="str">
        <f>'Date initiale'!C3</f>
        <v>Universitatea de Arhitectură și Urbanism "Ion Mincu" București</v>
      </c>
      <c r="B1" s="228"/>
      <c r="C1" s="228"/>
      <c r="D1" s="17"/>
    </row>
    <row r="2" spans="1:11" ht="15.75" x14ac:dyDescent="0.25">
      <c r="A2" s="228" t="str">
        <f>'Date initiale'!B4&amp;" "&amp;'Date initiale'!C4</f>
        <v>Facultatea ARHITECTURA</v>
      </c>
      <c r="B2" s="228"/>
      <c r="C2" s="228"/>
      <c r="D2" s="2"/>
    </row>
    <row r="3" spans="1:11" ht="15.75" x14ac:dyDescent="0.25">
      <c r="A3" s="228" t="str">
        <f>'Date initiale'!B5&amp;" "&amp;'Date initiale'!C5</f>
        <v>Departamentul BAZELE PROIECTARII</v>
      </c>
      <c r="B3" s="228"/>
      <c r="C3" s="228"/>
      <c r="D3" s="17"/>
    </row>
    <row r="4" spans="1:11" x14ac:dyDescent="0.25">
      <c r="A4" s="116" t="str">
        <f>'Date initiale'!C6&amp;", "&amp;'Date initiale'!C7</f>
        <v>ANA MARIA CRISAN, 27</v>
      </c>
      <c r="B4" s="116"/>
      <c r="C4" s="116"/>
    </row>
    <row r="5" spans="1:11" s="182" customFormat="1" x14ac:dyDescent="0.25">
      <c r="A5" s="116"/>
      <c r="B5" s="116"/>
      <c r="C5" s="116"/>
    </row>
    <row r="6" spans="1:11" x14ac:dyDescent="0.25">
      <c r="A6" s="561" t="s">
        <v>159</v>
      </c>
      <c r="B6" s="561"/>
      <c r="C6" s="561"/>
      <c r="D6" s="561"/>
    </row>
    <row r="7" spans="1:11" s="182" customFormat="1" ht="40.5" customHeight="1" x14ac:dyDescent="0.25">
      <c r="A7" s="562" t="str">
        <f>'Descriere indicatori'!A23&amp;". "&amp;'Descriere indicatori'!B23</f>
        <v xml:space="preserve">I16. Premii/nominalizări/selecţionări obţinute pentru concursuri naţionale de proiecte (organizate potrivit regulamentului UNESCO-UIA, girate de OAR/UAR/RUR, concursuri RUR - Registrul Urbaniştilor din România) </v>
      </c>
      <c r="B7" s="562"/>
      <c r="C7" s="562"/>
      <c r="D7" s="562"/>
    </row>
    <row r="8" spans="1:11" ht="15.75" thickBot="1" x14ac:dyDescent="0.3"/>
    <row r="9" spans="1:11" ht="48.75" customHeight="1" thickBot="1" x14ac:dyDescent="0.3">
      <c r="A9" s="188" t="s">
        <v>80</v>
      </c>
      <c r="B9" s="156" t="s">
        <v>107</v>
      </c>
      <c r="C9" s="156" t="s">
        <v>119</v>
      </c>
      <c r="D9" s="254" t="s">
        <v>196</v>
      </c>
      <c r="F9" s="234" t="s">
        <v>157</v>
      </c>
    </row>
    <row r="10" spans="1:11" ht="30.75" thickBot="1" x14ac:dyDescent="0.3">
      <c r="A10" s="280">
        <v>1</v>
      </c>
      <c r="B10" s="375" t="s">
        <v>534</v>
      </c>
      <c r="C10" s="375">
        <v>2016</v>
      </c>
      <c r="D10" s="405">
        <v>30</v>
      </c>
      <c r="F10" s="235" t="s">
        <v>220</v>
      </c>
      <c r="K10" s="20"/>
    </row>
    <row r="11" spans="1:11" s="182" customFormat="1" ht="30" x14ac:dyDescent="0.25">
      <c r="A11" s="281">
        <f>A10+1</f>
        <v>2</v>
      </c>
      <c r="B11" s="355" t="s">
        <v>535</v>
      </c>
      <c r="C11" s="355">
        <v>2015</v>
      </c>
      <c r="D11" s="406">
        <v>30</v>
      </c>
      <c r="K11" s="20"/>
    </row>
    <row r="12" spans="1:11" s="182" customFormat="1" ht="30" x14ac:dyDescent="0.25">
      <c r="A12" s="281">
        <f t="shared" ref="A12:A15" si="0">A11+1</f>
        <v>3</v>
      </c>
      <c r="B12" s="354" t="s">
        <v>536</v>
      </c>
      <c r="C12" s="354">
        <v>2008</v>
      </c>
      <c r="D12" s="407">
        <v>30</v>
      </c>
      <c r="K12" s="20"/>
    </row>
    <row r="13" spans="1:11" s="182" customFormat="1" x14ac:dyDescent="0.25">
      <c r="A13" s="281">
        <f t="shared" si="0"/>
        <v>4</v>
      </c>
      <c r="B13" s="354" t="s">
        <v>537</v>
      </c>
      <c r="C13" s="354">
        <v>2007</v>
      </c>
      <c r="D13" s="407">
        <v>30</v>
      </c>
      <c r="K13" s="20"/>
    </row>
    <row r="14" spans="1:11" s="182" customFormat="1" ht="45" x14ac:dyDescent="0.25">
      <c r="A14" s="281">
        <f t="shared" si="0"/>
        <v>5</v>
      </c>
      <c r="B14" s="354" t="s">
        <v>538</v>
      </c>
      <c r="C14" s="354">
        <v>2007</v>
      </c>
      <c r="D14" s="407">
        <v>30</v>
      </c>
      <c r="K14" s="20"/>
    </row>
    <row r="15" spans="1:11" s="182" customFormat="1" ht="30.75" thickBot="1" x14ac:dyDescent="0.3">
      <c r="A15" s="281">
        <f t="shared" si="0"/>
        <v>6</v>
      </c>
      <c r="B15" s="354" t="s">
        <v>539</v>
      </c>
      <c r="C15" s="354">
        <v>2004</v>
      </c>
      <c r="D15" s="407">
        <v>30</v>
      </c>
      <c r="K15" s="20"/>
    </row>
    <row r="16" spans="1:11" ht="15.75" thickBot="1" x14ac:dyDescent="0.3">
      <c r="A16" s="306"/>
      <c r="B16" s="116"/>
      <c r="C16" s="119" t="str">
        <f>"Total "&amp;LEFT(A7,3)</f>
        <v>Total I16</v>
      </c>
      <c r="D16" s="120">
        <f>SUM(D10:D15)</f>
        <v>180</v>
      </c>
      <c r="K16" s="49"/>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32"/>
  <sheetViews>
    <sheetView topLeftCell="A4" workbookViewId="0">
      <selection activeCell="D21" sqref="D21"/>
    </sheetView>
  </sheetViews>
  <sheetFormatPr defaultRowHeight="15" x14ac:dyDescent="0.25"/>
  <cols>
    <col min="1" max="1" width="5.140625" customWidth="1"/>
    <col min="2" max="2" width="103.140625" customWidth="1"/>
    <col min="3" max="3" width="10.5703125" customWidth="1"/>
    <col min="4" max="4" width="9.7109375" customWidth="1"/>
  </cols>
  <sheetData>
    <row r="1" spans="1:11" ht="15.75" x14ac:dyDescent="0.25">
      <c r="A1" s="228" t="str">
        <f>'Date initiale'!C3</f>
        <v>Universitatea de Arhitectură și Urbanism "Ion Mincu" București</v>
      </c>
      <c r="B1" s="228"/>
      <c r="C1" s="228"/>
      <c r="D1" s="17"/>
      <c r="E1" s="36"/>
    </row>
    <row r="2" spans="1:11" ht="15.75" x14ac:dyDescent="0.25">
      <c r="A2" s="228" t="str">
        <f>'Date initiale'!B4&amp;" "&amp;'Date initiale'!C4</f>
        <v>Facultatea ARHITECTURA</v>
      </c>
      <c r="B2" s="228"/>
      <c r="C2" s="228"/>
      <c r="D2" s="36"/>
      <c r="E2" s="36"/>
    </row>
    <row r="3" spans="1:11" ht="15.75" x14ac:dyDescent="0.25">
      <c r="A3" s="228" t="str">
        <f>'Date initiale'!B5&amp;" "&amp;'Date initiale'!C5</f>
        <v>Departamentul BAZELE PROIECTARII</v>
      </c>
      <c r="B3" s="228"/>
      <c r="C3" s="228"/>
      <c r="D3" s="17"/>
      <c r="E3" s="36"/>
    </row>
    <row r="4" spans="1:11" x14ac:dyDescent="0.25">
      <c r="A4" s="116" t="str">
        <f>'Date initiale'!C6&amp;", "&amp;'Date initiale'!C7</f>
        <v>ANA MARIA CRISAN, 27</v>
      </c>
      <c r="B4" s="116"/>
      <c r="C4" s="116"/>
    </row>
    <row r="5" spans="1:11" s="182" customFormat="1" x14ac:dyDescent="0.25">
      <c r="A5" s="116"/>
      <c r="B5" s="116"/>
      <c r="C5" s="116"/>
    </row>
    <row r="6" spans="1:11" ht="34.5" customHeight="1" x14ac:dyDescent="0.25">
      <c r="A6" s="560" t="s">
        <v>159</v>
      </c>
      <c r="B6" s="560"/>
      <c r="C6" s="560"/>
      <c r="D6" s="560"/>
    </row>
    <row r="7" spans="1:11" s="182" customFormat="1" ht="34.5" customHeight="1" x14ac:dyDescent="0.25">
      <c r="A7" s="562" t="str">
        <f>'Descriere indicatori'!A24&amp;". "&amp;'Descriere indicatori'!B24</f>
        <v xml:space="preserve">I17. Premii/nominalizări la Bienala, Anuală de Arhitectură Bucureşti ori premii/nominalizări la alte concursuri şi licitaţii publice câştigate la nivel naţional, regional şi/sau local de arhitectură, urbanism, peisagistică şi design*** </v>
      </c>
      <c r="B7" s="562"/>
      <c r="C7" s="562"/>
      <c r="D7" s="562"/>
    </row>
    <row r="8" spans="1:11" ht="16.5" customHeight="1" thickBot="1" x14ac:dyDescent="0.3">
      <c r="A8" s="52"/>
      <c r="B8" s="52"/>
      <c r="C8" s="52"/>
      <c r="D8" s="52"/>
    </row>
    <row r="9" spans="1:11" ht="42.75" customHeight="1" x14ac:dyDescent="0.25">
      <c r="A9" s="188" t="s">
        <v>80</v>
      </c>
      <c r="B9" s="189" t="s">
        <v>107</v>
      </c>
      <c r="C9" s="189" t="s">
        <v>119</v>
      </c>
      <c r="D9" s="377" t="s">
        <v>108</v>
      </c>
      <c r="E9" s="28"/>
      <c r="F9" s="234" t="s">
        <v>157</v>
      </c>
    </row>
    <row r="10" spans="1:11" ht="45" x14ac:dyDescent="0.25">
      <c r="A10" s="35">
        <v>1</v>
      </c>
      <c r="B10" s="393" t="s">
        <v>624</v>
      </c>
      <c r="C10" s="361">
        <v>2022</v>
      </c>
      <c r="D10" s="361">
        <v>0</v>
      </c>
      <c r="E10" s="28"/>
      <c r="F10" s="235" t="s">
        <v>221</v>
      </c>
      <c r="K10" s="20"/>
    </row>
    <row r="11" spans="1:11" ht="45" x14ac:dyDescent="0.25">
      <c r="A11" s="35">
        <f>A10+1</f>
        <v>2</v>
      </c>
      <c r="B11" s="394" t="s">
        <v>622</v>
      </c>
      <c r="C11" s="361">
        <v>2022</v>
      </c>
      <c r="D11" s="361">
        <v>0</v>
      </c>
      <c r="K11" s="20"/>
    </row>
    <row r="12" spans="1:11" s="182" customFormat="1" ht="45" x14ac:dyDescent="0.25">
      <c r="A12" s="35">
        <v>3</v>
      </c>
      <c r="B12" s="394" t="s">
        <v>623</v>
      </c>
      <c r="C12" s="361">
        <v>2021</v>
      </c>
      <c r="D12" s="361">
        <v>0</v>
      </c>
      <c r="K12" s="20"/>
    </row>
    <row r="13" spans="1:11" s="182" customFormat="1" ht="30" x14ac:dyDescent="0.25">
      <c r="A13" s="35">
        <v>4</v>
      </c>
      <c r="B13" s="361" t="s">
        <v>625</v>
      </c>
      <c r="C13" s="395">
        <v>2021</v>
      </c>
      <c r="D13" s="395">
        <v>5</v>
      </c>
      <c r="K13" s="20"/>
    </row>
    <row r="14" spans="1:11" s="182" customFormat="1" ht="30" x14ac:dyDescent="0.25">
      <c r="A14" s="35">
        <v>5</v>
      </c>
      <c r="B14" s="395" t="s">
        <v>626</v>
      </c>
      <c r="C14" s="395">
        <v>2021</v>
      </c>
      <c r="D14" s="395">
        <v>5</v>
      </c>
      <c r="K14" s="20"/>
    </row>
    <row r="15" spans="1:11" s="182" customFormat="1" ht="60" x14ac:dyDescent="0.25">
      <c r="A15" s="35">
        <v>6</v>
      </c>
      <c r="B15" s="346" t="s">
        <v>627</v>
      </c>
      <c r="C15" s="346">
        <v>2016</v>
      </c>
      <c r="D15" s="346">
        <v>5</v>
      </c>
      <c r="K15" s="20"/>
    </row>
    <row r="16" spans="1:11" s="182" customFormat="1" ht="30" x14ac:dyDescent="0.25">
      <c r="A16" s="35">
        <v>7</v>
      </c>
      <c r="B16" s="346" t="s">
        <v>628</v>
      </c>
      <c r="C16" s="346">
        <v>2014</v>
      </c>
      <c r="D16" s="396">
        <v>5</v>
      </c>
      <c r="K16" s="20"/>
    </row>
    <row r="17" spans="1:11" s="182" customFormat="1" ht="30" x14ac:dyDescent="0.25">
      <c r="A17" s="35">
        <v>8</v>
      </c>
      <c r="B17" s="346" t="s">
        <v>656</v>
      </c>
      <c r="C17" s="346">
        <v>2014</v>
      </c>
      <c r="D17" s="396">
        <v>10</v>
      </c>
      <c r="K17" s="20"/>
    </row>
    <row r="18" spans="1:11" s="182" customFormat="1" ht="30" x14ac:dyDescent="0.25">
      <c r="A18" s="35">
        <v>9</v>
      </c>
      <c r="B18" s="346" t="s">
        <v>629</v>
      </c>
      <c r="C18" s="346">
        <v>2013</v>
      </c>
      <c r="D18" s="396">
        <v>5</v>
      </c>
      <c r="K18" s="20"/>
    </row>
    <row r="19" spans="1:11" s="182" customFormat="1" ht="30" x14ac:dyDescent="0.25">
      <c r="A19" s="35">
        <v>10</v>
      </c>
      <c r="B19" s="346" t="s">
        <v>630</v>
      </c>
      <c r="C19" s="346">
        <v>2009</v>
      </c>
      <c r="D19" s="396">
        <v>5</v>
      </c>
      <c r="K19" s="20"/>
    </row>
    <row r="20" spans="1:11" s="182" customFormat="1" x14ac:dyDescent="0.25">
      <c r="A20" s="35">
        <v>11</v>
      </c>
      <c r="B20" s="346" t="s">
        <v>631</v>
      </c>
      <c r="C20" s="346">
        <v>2008</v>
      </c>
      <c r="D20" s="396">
        <v>5</v>
      </c>
      <c r="K20" s="20"/>
    </row>
    <row r="21" spans="1:11" s="20" customFormat="1" ht="15.75" thickBot="1" x14ac:dyDescent="0.3">
      <c r="A21" s="391"/>
      <c r="B21" s="282"/>
      <c r="C21" s="340" t="str">
        <f>"Total "&amp;LEFT(A7,3)</f>
        <v>Total I17</v>
      </c>
      <c r="D21" s="392">
        <f>SUM(D10:D20)</f>
        <v>45</v>
      </c>
    </row>
    <row r="22" spans="1:11" x14ac:dyDescent="0.25">
      <c r="B22" s="18"/>
    </row>
    <row r="23" spans="1:11" ht="53.25" customHeight="1" x14ac:dyDescent="0.25">
      <c r="A23" s="554" t="str">
        <f>'Descriere indicatori'!A34</f>
        <v>*** Deoarece nu există încă recunoaşterea de către CNADTCU a publicaţiilor în domeniu şi a organizaţiilor profesionale specifice, se propune luarea în consideraţie a BDI, BDN şi a organizaţiilor profesionale de prestigiu recunoscute pentru Arhitectură şi Urbanism, precum şi pentru domenii conexe, la nivel internaţional şi/sau naţional.</v>
      </c>
      <c r="B23" s="554"/>
      <c r="C23" s="554"/>
      <c r="D23" s="554"/>
      <c r="E23" s="237"/>
      <c r="F23" s="237"/>
      <c r="G23" s="237"/>
      <c r="H23" s="237"/>
    </row>
    <row r="24" spans="1:11" x14ac:dyDescent="0.25">
      <c r="B24" s="18"/>
    </row>
    <row r="25" spans="1:11" x14ac:dyDescent="0.25">
      <c r="B25" s="18"/>
    </row>
    <row r="26" spans="1:11" x14ac:dyDescent="0.25">
      <c r="B26" s="18"/>
    </row>
    <row r="27" spans="1:11" x14ac:dyDescent="0.25">
      <c r="B27" s="18"/>
    </row>
    <row r="28" spans="1:11" x14ac:dyDescent="0.25">
      <c r="B28" s="18"/>
    </row>
    <row r="29" spans="1:11" x14ac:dyDescent="0.25">
      <c r="B29" s="18"/>
    </row>
    <row r="30" spans="1:11" x14ac:dyDescent="0.25">
      <c r="B30" s="18"/>
    </row>
    <row r="31" spans="1:11" x14ac:dyDescent="0.25">
      <c r="B31" s="18"/>
    </row>
    <row r="32" spans="1:11" x14ac:dyDescent="0.25">
      <c r="B32" s="18"/>
    </row>
  </sheetData>
  <mergeCells count="3">
    <mergeCell ref="A6:D6"/>
    <mergeCell ref="A7:D7"/>
    <mergeCell ref="A23:D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E20" sqref="E20"/>
    </sheetView>
  </sheetViews>
  <sheetFormatPr defaultRowHeight="15" x14ac:dyDescent="0.25"/>
  <cols>
    <col min="1" max="1" width="5.140625" customWidth="1"/>
    <col min="2" max="2" width="27.140625" customWidth="1"/>
    <col min="3" max="3" width="75.7109375" customWidth="1"/>
    <col min="4" max="4" width="10.5703125" style="182" customWidth="1"/>
    <col min="5" max="5" width="9.7109375" customWidth="1"/>
    <col min="7" max="7" width="14.140625" customWidth="1"/>
  </cols>
  <sheetData>
    <row r="1" spans="1:11" x14ac:dyDescent="0.25">
      <c r="A1" s="230" t="str">
        <f>'Date initiale'!C3</f>
        <v>Universitatea de Arhitectură și Urbanism "Ion Mincu" București</v>
      </c>
      <c r="B1" s="230"/>
      <c r="D1" s="230"/>
    </row>
    <row r="2" spans="1:11" ht="15.75" x14ac:dyDescent="0.25">
      <c r="A2" s="228" t="str">
        <f>'Date initiale'!B4&amp;" "&amp;'Date initiale'!C4</f>
        <v>Facultatea ARHITECTURA</v>
      </c>
      <c r="B2" s="228"/>
      <c r="C2" s="17"/>
      <c r="D2" s="228"/>
      <c r="E2" s="17"/>
    </row>
    <row r="3" spans="1:11" ht="15.75" x14ac:dyDescent="0.25">
      <c r="A3" s="228" t="str">
        <f>'Date initiale'!B5&amp;" "&amp;'Date initiale'!C5</f>
        <v>Departamentul BAZELE PROIECTARII</v>
      </c>
      <c r="B3" s="228"/>
      <c r="C3" s="17"/>
      <c r="D3" s="228"/>
      <c r="E3" s="17"/>
    </row>
    <row r="4" spans="1:11" ht="15.75" x14ac:dyDescent="0.25">
      <c r="A4" s="553" t="str">
        <f>'Date initiale'!C6&amp;", "&amp;'Date initiale'!C7</f>
        <v>ANA MARIA CRISAN, 27</v>
      </c>
      <c r="B4" s="553"/>
      <c r="C4" s="563"/>
      <c r="D4" s="563"/>
      <c r="E4" s="563"/>
    </row>
    <row r="5" spans="1:11" s="182" customFormat="1" ht="15.75" x14ac:dyDescent="0.25">
      <c r="A5" s="229"/>
      <c r="B5" s="229"/>
      <c r="C5" s="17"/>
      <c r="D5" s="229"/>
      <c r="E5" s="17"/>
    </row>
    <row r="6" spans="1:11" ht="15.75" x14ac:dyDescent="0.25">
      <c r="A6" s="558" t="s">
        <v>159</v>
      </c>
      <c r="B6" s="558"/>
      <c r="C6" s="558"/>
      <c r="D6" s="558"/>
      <c r="E6" s="558"/>
    </row>
    <row r="7" spans="1:11" ht="67.5" customHeight="1" x14ac:dyDescent="0.25">
      <c r="A7" s="562" t="str">
        <f>'Descriere indicatori'!A25&amp;". "&amp;'Descriere indicatori'!B25</f>
        <v xml:space="preserve">I18.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562"/>
      <c r="C7" s="562"/>
      <c r="D7" s="562"/>
      <c r="E7" s="562"/>
      <c r="F7" s="34"/>
      <c r="G7" s="34"/>
      <c r="H7" s="34"/>
      <c r="I7" s="34"/>
    </row>
    <row r="8" spans="1:11" s="20" customFormat="1" ht="20.25" customHeight="1" thickBot="1" x14ac:dyDescent="0.3">
      <c r="A8" s="52"/>
      <c r="B8" s="52"/>
      <c r="C8" s="52"/>
      <c r="D8" s="52"/>
      <c r="E8" s="52"/>
      <c r="F8" s="55"/>
      <c r="G8" s="55"/>
      <c r="H8" s="55"/>
      <c r="I8" s="55"/>
    </row>
    <row r="9" spans="1:11" ht="30.75" thickBot="1" x14ac:dyDescent="0.3">
      <c r="A9" s="155" t="s">
        <v>80</v>
      </c>
      <c r="B9" s="205" t="s">
        <v>199</v>
      </c>
      <c r="C9" s="205" t="s">
        <v>112</v>
      </c>
      <c r="D9" s="205" t="s">
        <v>111</v>
      </c>
      <c r="E9" s="219" t="s">
        <v>196</v>
      </c>
      <c r="G9" s="234" t="s">
        <v>157</v>
      </c>
      <c r="K9" s="20"/>
    </row>
    <row r="10" spans="1:11" s="182" customFormat="1" x14ac:dyDescent="0.25">
      <c r="A10" s="248">
        <v>1</v>
      </c>
      <c r="B10" s="249"/>
      <c r="C10" s="250"/>
      <c r="D10" s="224"/>
      <c r="E10" s="297"/>
      <c r="G10" s="235" t="s">
        <v>222</v>
      </c>
      <c r="K10" s="20"/>
    </row>
    <row r="11" spans="1:11" s="182" customFormat="1" x14ac:dyDescent="0.25">
      <c r="A11" s="198">
        <f>A10+1</f>
        <v>2</v>
      </c>
      <c r="B11" s="221"/>
      <c r="C11" s="246"/>
      <c r="D11" s="128"/>
      <c r="E11" s="290"/>
      <c r="K11" s="20"/>
    </row>
    <row r="12" spans="1:11" s="182" customFormat="1" x14ac:dyDescent="0.25">
      <c r="A12" s="198">
        <f t="shared" ref="A12:A19" si="0">A11+1</f>
        <v>3</v>
      </c>
      <c r="B12" s="221"/>
      <c r="C12" s="246"/>
      <c r="D12" s="128"/>
      <c r="E12" s="290"/>
      <c r="K12" s="20"/>
    </row>
    <row r="13" spans="1:11" s="182" customFormat="1" x14ac:dyDescent="0.25">
      <c r="A13" s="198">
        <f t="shared" si="0"/>
        <v>4</v>
      </c>
      <c r="B13" s="221"/>
      <c r="C13" s="246"/>
      <c r="D13" s="128"/>
      <c r="E13" s="290"/>
      <c r="K13" s="20"/>
    </row>
    <row r="14" spans="1:11" x14ac:dyDescent="0.25">
      <c r="A14" s="198">
        <f t="shared" si="0"/>
        <v>5</v>
      </c>
      <c r="B14" s="221"/>
      <c r="C14" s="246"/>
      <c r="D14" s="128"/>
      <c r="E14" s="290"/>
      <c r="K14" s="20"/>
    </row>
    <row r="15" spans="1:11" s="182" customFormat="1" x14ac:dyDescent="0.25">
      <c r="A15" s="198">
        <f t="shared" si="0"/>
        <v>6</v>
      </c>
      <c r="B15" s="221"/>
      <c r="C15" s="246"/>
      <c r="D15" s="128"/>
      <c r="E15" s="290"/>
      <c r="K15" s="20"/>
    </row>
    <row r="16" spans="1:11" s="182" customFormat="1" x14ac:dyDescent="0.25">
      <c r="A16" s="198">
        <f t="shared" si="0"/>
        <v>7</v>
      </c>
      <c r="B16" s="221"/>
      <c r="C16" s="246"/>
      <c r="D16" s="128"/>
      <c r="E16" s="290"/>
      <c r="K16" s="20"/>
    </row>
    <row r="17" spans="1:11" s="182" customFormat="1" x14ac:dyDescent="0.25">
      <c r="A17" s="198">
        <f t="shared" si="0"/>
        <v>8</v>
      </c>
      <c r="B17" s="221"/>
      <c r="C17" s="246"/>
      <c r="D17" s="128"/>
      <c r="E17" s="290"/>
      <c r="K17" s="20"/>
    </row>
    <row r="18" spans="1:11" s="182" customFormat="1" x14ac:dyDescent="0.25">
      <c r="A18" s="198">
        <f t="shared" si="0"/>
        <v>9</v>
      </c>
      <c r="B18" s="221"/>
      <c r="C18" s="246"/>
      <c r="D18" s="128"/>
      <c r="E18" s="290"/>
      <c r="K18" s="20"/>
    </row>
    <row r="19" spans="1:11" s="182" customFormat="1" ht="15.75" thickBot="1" x14ac:dyDescent="0.3">
      <c r="A19" s="201">
        <f t="shared" si="0"/>
        <v>10</v>
      </c>
      <c r="B19" s="251"/>
      <c r="C19" s="252"/>
      <c r="D19" s="135"/>
      <c r="E19" s="298"/>
      <c r="K19" s="20"/>
    </row>
    <row r="20" spans="1:11" ht="15.75" thickBot="1" x14ac:dyDescent="0.3">
      <c r="A20" s="308"/>
      <c r="B20" s="203"/>
      <c r="C20" s="247"/>
      <c r="D20" s="159" t="str">
        <f>"Total "&amp;LEFT(A7,3)</f>
        <v>Total I18</v>
      </c>
      <c r="E20" s="160">
        <f>SUM(E10:E19)</f>
        <v>0</v>
      </c>
      <c r="K20" s="50"/>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65"/>
  <sheetViews>
    <sheetView workbookViewId="0">
      <selection activeCell="G15" sqref="G15"/>
    </sheetView>
  </sheetViews>
  <sheetFormatPr defaultRowHeight="15" x14ac:dyDescent="0.25"/>
  <cols>
    <col min="1" max="1" width="5.140625" customWidth="1"/>
    <col min="2" max="2" width="86.28515625" customWidth="1"/>
    <col min="3" max="3" width="17.140625" style="182" customWidth="1"/>
    <col min="4" max="4" width="10.5703125" style="61" customWidth="1"/>
    <col min="5" max="5" width="9.7109375" customWidth="1"/>
    <col min="7" max="7" width="13.42578125" customWidth="1"/>
  </cols>
  <sheetData>
    <row r="1" spans="1:7" ht="15.75" x14ac:dyDescent="0.25">
      <c r="A1" s="228" t="str">
        <f>'Date initiale'!C3</f>
        <v>Universitatea de Arhitectură și Urbanism "Ion Mincu" București</v>
      </c>
      <c r="B1" s="228"/>
      <c r="C1" s="228"/>
      <c r="D1" s="536"/>
      <c r="E1" s="17"/>
    </row>
    <row r="2" spans="1:7" ht="15.75" x14ac:dyDescent="0.25">
      <c r="A2" s="228" t="str">
        <f>'Date initiale'!B4&amp;" "&amp;'Date initiale'!C4</f>
        <v>Facultatea ARHITECTURA</v>
      </c>
      <c r="B2" s="228"/>
      <c r="C2" s="228"/>
      <c r="D2" s="536"/>
      <c r="E2" s="17"/>
    </row>
    <row r="3" spans="1:7" ht="15.75" x14ac:dyDescent="0.25">
      <c r="A3" s="228" t="str">
        <f>'Date initiale'!B5&amp;" "&amp;'Date initiale'!C5</f>
        <v>Departamentul BAZELE PROIECTARII</v>
      </c>
      <c r="B3" s="228"/>
      <c r="C3" s="228"/>
      <c r="D3" s="536"/>
      <c r="E3" s="17"/>
    </row>
    <row r="4" spans="1:7" x14ac:dyDescent="0.25">
      <c r="A4" s="116" t="str">
        <f>'Date initiale'!C6&amp;", "&amp;'Date initiale'!C7</f>
        <v>ANA MARIA CRISAN, 27</v>
      </c>
      <c r="B4" s="116"/>
      <c r="C4" s="116"/>
      <c r="D4" s="537"/>
    </row>
    <row r="5" spans="1:7" s="182" customFormat="1" x14ac:dyDescent="0.25">
      <c r="A5" s="116"/>
      <c r="B5" s="116"/>
      <c r="C5" s="116"/>
      <c r="D5" s="537"/>
    </row>
    <row r="6" spans="1:7" ht="15.75" x14ac:dyDescent="0.25">
      <c r="A6" s="564" t="s">
        <v>159</v>
      </c>
      <c r="B6" s="565"/>
      <c r="C6" s="565"/>
      <c r="D6" s="565"/>
      <c r="E6" s="566"/>
    </row>
    <row r="7" spans="1:7" s="182" customFormat="1" ht="15.75" x14ac:dyDescent="0.25">
      <c r="A7" s="562" t="str">
        <f>'Descriere indicatori'!A26&amp;". "&amp;'Descriere indicatori'!B26</f>
        <v xml:space="preserve">I19. Expoziţii organizate la nivel internaţional/naţional sau local în calitate de autor, coautor, curator </v>
      </c>
      <c r="B7" s="562"/>
      <c r="C7" s="562"/>
      <c r="D7" s="562"/>
      <c r="E7" s="562"/>
      <c r="F7" s="245"/>
    </row>
    <row r="8" spans="1:7" s="182" customFormat="1" ht="32.25" customHeight="1" thickBot="1" x14ac:dyDescent="0.3">
      <c r="A8" s="51"/>
      <c r="B8" s="51"/>
      <c r="C8" s="51"/>
      <c r="D8" s="51"/>
      <c r="E8" s="51"/>
    </row>
    <row r="9" spans="1:7" ht="30.75" thickBot="1" x14ac:dyDescent="0.3">
      <c r="A9" s="188" t="s">
        <v>80</v>
      </c>
      <c r="B9" s="400" t="s">
        <v>201</v>
      </c>
      <c r="C9" s="189" t="s">
        <v>200</v>
      </c>
      <c r="D9" s="189" t="s">
        <v>119</v>
      </c>
      <c r="E9" s="377" t="s">
        <v>196</v>
      </c>
      <c r="G9" s="234" t="s">
        <v>157</v>
      </c>
    </row>
    <row r="10" spans="1:7" ht="30" x14ac:dyDescent="0.25">
      <c r="A10" s="435">
        <v>1</v>
      </c>
      <c r="B10" s="436" t="s">
        <v>540</v>
      </c>
      <c r="C10" s="437" t="s">
        <v>542</v>
      </c>
      <c r="D10" s="438">
        <v>2023</v>
      </c>
      <c r="E10" s="439">
        <f>3+1</f>
        <v>4</v>
      </c>
      <c r="G10" s="235" t="s">
        <v>221</v>
      </c>
    </row>
    <row r="11" spans="1:7" ht="30" x14ac:dyDescent="0.25">
      <c r="A11" s="426">
        <f>A10+1</f>
        <v>2</v>
      </c>
      <c r="B11" s="425" t="s">
        <v>543</v>
      </c>
      <c r="C11" s="423" t="s">
        <v>542</v>
      </c>
      <c r="D11" s="423">
        <v>2023</v>
      </c>
      <c r="E11" s="430">
        <v>1</v>
      </c>
      <c r="G11" s="235" t="s">
        <v>223</v>
      </c>
    </row>
    <row r="12" spans="1:7" ht="60" x14ac:dyDescent="0.25">
      <c r="A12" s="426">
        <f t="shared" ref="A12" si="0">A11+1</f>
        <v>3</v>
      </c>
      <c r="B12" s="424" t="s">
        <v>544</v>
      </c>
      <c r="C12" s="423" t="s">
        <v>542</v>
      </c>
      <c r="D12" s="423">
        <v>2022</v>
      </c>
      <c r="E12" s="430">
        <f>3+1</f>
        <v>4</v>
      </c>
      <c r="G12" s="235" t="s">
        <v>224</v>
      </c>
    </row>
    <row r="13" spans="1:7" s="182" customFormat="1" x14ac:dyDescent="0.25">
      <c r="A13" s="426">
        <f>A12+1</f>
        <v>4</v>
      </c>
      <c r="B13" s="424" t="s">
        <v>643</v>
      </c>
      <c r="C13" s="423" t="s">
        <v>644</v>
      </c>
      <c r="D13" s="423">
        <v>2017</v>
      </c>
      <c r="E13" s="430">
        <v>1</v>
      </c>
      <c r="G13" s="376"/>
    </row>
    <row r="14" spans="1:7" s="182" customFormat="1" ht="45" x14ac:dyDescent="0.25">
      <c r="A14" s="426">
        <v>5</v>
      </c>
      <c r="B14" s="424" t="s">
        <v>648</v>
      </c>
      <c r="C14" s="425" t="s">
        <v>649</v>
      </c>
      <c r="D14" s="423">
        <v>2018</v>
      </c>
      <c r="E14" s="430">
        <v>3</v>
      </c>
      <c r="G14" s="376"/>
    </row>
    <row r="15" spans="1:7" ht="30" x14ac:dyDescent="0.25">
      <c r="A15" s="426">
        <v>6</v>
      </c>
      <c r="B15" s="421" t="s">
        <v>545</v>
      </c>
      <c r="C15" s="423" t="s">
        <v>541</v>
      </c>
      <c r="D15" s="421">
        <v>2012</v>
      </c>
      <c r="E15" s="430">
        <v>1</v>
      </c>
    </row>
    <row r="16" spans="1:7" s="182" customFormat="1" ht="45" x14ac:dyDescent="0.25">
      <c r="A16" s="426">
        <f t="shared" ref="A16:A18" si="1">A15+1</f>
        <v>7</v>
      </c>
      <c r="B16" s="421" t="s">
        <v>696</v>
      </c>
      <c r="C16" s="421" t="s">
        <v>586</v>
      </c>
      <c r="D16" s="421">
        <v>2023</v>
      </c>
      <c r="E16" s="430">
        <v>3</v>
      </c>
    </row>
    <row r="17" spans="1:5" s="182" customFormat="1" ht="45" x14ac:dyDescent="0.25">
      <c r="A17" s="426">
        <f t="shared" si="1"/>
        <v>8</v>
      </c>
      <c r="B17" s="421" t="s">
        <v>697</v>
      </c>
      <c r="C17" s="421" t="s">
        <v>586</v>
      </c>
      <c r="D17" s="421">
        <v>2023</v>
      </c>
      <c r="E17" s="430">
        <v>3</v>
      </c>
    </row>
    <row r="18" spans="1:5" s="182" customFormat="1" ht="45" x14ac:dyDescent="0.25">
      <c r="A18" s="426">
        <f t="shared" si="1"/>
        <v>9</v>
      </c>
      <c r="B18" s="421" t="s">
        <v>698</v>
      </c>
      <c r="C18" s="421" t="s">
        <v>586</v>
      </c>
      <c r="D18" s="421">
        <v>2023</v>
      </c>
      <c r="E18" s="430">
        <v>3</v>
      </c>
    </row>
    <row r="19" spans="1:5" s="182" customFormat="1" ht="45" x14ac:dyDescent="0.25">
      <c r="A19" s="426">
        <v>10</v>
      </c>
      <c r="B19" s="421" t="s">
        <v>699</v>
      </c>
      <c r="C19" s="421" t="s">
        <v>586</v>
      </c>
      <c r="D19" s="421">
        <v>2021</v>
      </c>
      <c r="E19" s="430">
        <v>3</v>
      </c>
    </row>
    <row r="20" spans="1:5" s="182" customFormat="1" ht="45" x14ac:dyDescent="0.25">
      <c r="A20" s="426">
        <v>11</v>
      </c>
      <c r="B20" s="425" t="s">
        <v>700</v>
      </c>
      <c r="C20" s="421" t="s">
        <v>586</v>
      </c>
      <c r="D20" s="421">
        <v>2021</v>
      </c>
      <c r="E20" s="430">
        <v>3</v>
      </c>
    </row>
    <row r="21" spans="1:5" s="182" customFormat="1" ht="45" x14ac:dyDescent="0.25">
      <c r="A21" s="426">
        <v>12</v>
      </c>
      <c r="B21" s="421" t="s">
        <v>582</v>
      </c>
      <c r="C21" s="421" t="s">
        <v>586</v>
      </c>
      <c r="D21" s="423">
        <v>2014</v>
      </c>
      <c r="E21" s="427">
        <f>5*2</f>
        <v>10</v>
      </c>
    </row>
    <row r="22" spans="1:5" s="182" customFormat="1" ht="45" x14ac:dyDescent="0.25">
      <c r="A22" s="426">
        <v>13</v>
      </c>
      <c r="B22" s="428" t="s">
        <v>585</v>
      </c>
      <c r="C22" s="421" t="s">
        <v>586</v>
      </c>
      <c r="D22" s="423">
        <v>2014</v>
      </c>
      <c r="E22" s="427">
        <v>5</v>
      </c>
    </row>
    <row r="23" spans="1:5" s="182" customFormat="1" ht="45" x14ac:dyDescent="0.25">
      <c r="A23" s="426">
        <v>14</v>
      </c>
      <c r="B23" s="429" t="s">
        <v>584</v>
      </c>
      <c r="C23" s="421" t="s">
        <v>583</v>
      </c>
      <c r="D23" s="421">
        <v>2015</v>
      </c>
      <c r="E23" s="430">
        <v>5</v>
      </c>
    </row>
    <row r="24" spans="1:5" s="182" customFormat="1" ht="60" x14ac:dyDescent="0.25">
      <c r="A24" s="426">
        <v>15</v>
      </c>
      <c r="B24" s="429" t="s">
        <v>546</v>
      </c>
      <c r="C24" s="421" t="s">
        <v>583</v>
      </c>
      <c r="D24" s="421">
        <v>2016</v>
      </c>
      <c r="E24" s="430">
        <v>3</v>
      </c>
    </row>
    <row r="25" spans="1:5" s="182" customFormat="1" ht="75" x14ac:dyDescent="0.25">
      <c r="A25" s="426">
        <v>16</v>
      </c>
      <c r="B25" s="429" t="s">
        <v>547</v>
      </c>
      <c r="C25" s="421" t="s">
        <v>583</v>
      </c>
      <c r="D25" s="421">
        <v>2016</v>
      </c>
      <c r="E25" s="430">
        <v>3</v>
      </c>
    </row>
    <row r="26" spans="1:5" s="182" customFormat="1" ht="45" x14ac:dyDescent="0.25">
      <c r="A26" s="426">
        <v>17</v>
      </c>
      <c r="B26" s="429" t="s">
        <v>548</v>
      </c>
      <c r="C26" s="421" t="s">
        <v>583</v>
      </c>
      <c r="D26" s="421">
        <v>2016</v>
      </c>
      <c r="E26" s="430">
        <v>3</v>
      </c>
    </row>
    <row r="27" spans="1:5" s="182" customFormat="1" ht="45" x14ac:dyDescent="0.25">
      <c r="A27" s="426">
        <v>18</v>
      </c>
      <c r="B27" s="429" t="s">
        <v>549</v>
      </c>
      <c r="C27" s="421" t="s">
        <v>583</v>
      </c>
      <c r="D27" s="421">
        <v>2016</v>
      </c>
      <c r="E27" s="430">
        <v>3</v>
      </c>
    </row>
    <row r="28" spans="1:5" s="182" customFormat="1" ht="45" x14ac:dyDescent="0.25">
      <c r="A28" s="426">
        <v>19</v>
      </c>
      <c r="B28" s="429" t="s">
        <v>550</v>
      </c>
      <c r="C28" s="421" t="s">
        <v>583</v>
      </c>
      <c r="D28" s="421">
        <v>2016</v>
      </c>
      <c r="E28" s="430">
        <v>3</v>
      </c>
    </row>
    <row r="29" spans="1:5" s="182" customFormat="1" ht="45" x14ac:dyDescent="0.25">
      <c r="A29" s="426">
        <v>20</v>
      </c>
      <c r="B29" s="429" t="s">
        <v>551</v>
      </c>
      <c r="C29" s="421" t="s">
        <v>583</v>
      </c>
      <c r="D29" s="421">
        <v>2016</v>
      </c>
      <c r="E29" s="430">
        <v>3</v>
      </c>
    </row>
    <row r="30" spans="1:5" s="182" customFormat="1" ht="45" x14ac:dyDescent="0.25">
      <c r="A30" s="426">
        <v>21</v>
      </c>
      <c r="B30" s="429" t="s">
        <v>552</v>
      </c>
      <c r="C30" s="421" t="s">
        <v>583</v>
      </c>
      <c r="D30" s="421">
        <v>2016</v>
      </c>
      <c r="E30" s="430">
        <v>3</v>
      </c>
    </row>
    <row r="31" spans="1:5" s="182" customFormat="1" ht="45" x14ac:dyDescent="0.25">
      <c r="A31" s="426">
        <v>22</v>
      </c>
      <c r="B31" s="429" t="s">
        <v>553</v>
      </c>
      <c r="C31" s="421" t="s">
        <v>583</v>
      </c>
      <c r="D31" s="421">
        <v>2015</v>
      </c>
      <c r="E31" s="430">
        <v>3</v>
      </c>
    </row>
    <row r="32" spans="1:5" s="182" customFormat="1" ht="45" x14ac:dyDescent="0.25">
      <c r="A32" s="426">
        <v>23</v>
      </c>
      <c r="B32" s="429" t="s">
        <v>554</v>
      </c>
      <c r="C32" s="421" t="s">
        <v>583</v>
      </c>
      <c r="D32" s="421">
        <v>2015</v>
      </c>
      <c r="E32" s="430">
        <v>3</v>
      </c>
    </row>
    <row r="33" spans="1:5" s="182" customFormat="1" ht="45" x14ac:dyDescent="0.25">
      <c r="A33" s="426">
        <v>24</v>
      </c>
      <c r="B33" s="429" t="s">
        <v>555</v>
      </c>
      <c r="C33" s="421" t="s">
        <v>583</v>
      </c>
      <c r="D33" s="421">
        <v>2015</v>
      </c>
      <c r="E33" s="430">
        <v>3</v>
      </c>
    </row>
    <row r="34" spans="1:5" s="182" customFormat="1" ht="60" x14ac:dyDescent="0.25">
      <c r="A34" s="426">
        <v>25</v>
      </c>
      <c r="B34" s="429" t="s">
        <v>556</v>
      </c>
      <c r="C34" s="421" t="s">
        <v>583</v>
      </c>
      <c r="D34" s="421">
        <v>2014</v>
      </c>
      <c r="E34" s="430">
        <v>3</v>
      </c>
    </row>
    <row r="35" spans="1:5" s="182" customFormat="1" ht="45" x14ac:dyDescent="0.25">
      <c r="A35" s="426">
        <v>26</v>
      </c>
      <c r="B35" s="429" t="s">
        <v>557</v>
      </c>
      <c r="C35" s="421" t="s">
        <v>583</v>
      </c>
      <c r="D35" s="421">
        <v>2014</v>
      </c>
      <c r="E35" s="430">
        <v>3</v>
      </c>
    </row>
    <row r="36" spans="1:5" s="182" customFormat="1" ht="60" x14ac:dyDescent="0.25">
      <c r="A36" s="426">
        <v>27</v>
      </c>
      <c r="B36" s="429" t="s">
        <v>558</v>
      </c>
      <c r="C36" s="421" t="s">
        <v>583</v>
      </c>
      <c r="D36" s="421">
        <v>2014</v>
      </c>
      <c r="E36" s="430">
        <v>3</v>
      </c>
    </row>
    <row r="37" spans="1:5" s="182" customFormat="1" ht="45" x14ac:dyDescent="0.25">
      <c r="A37" s="426">
        <v>28</v>
      </c>
      <c r="B37" s="429" t="s">
        <v>559</v>
      </c>
      <c r="C37" s="421" t="s">
        <v>583</v>
      </c>
      <c r="D37" s="421">
        <v>2014</v>
      </c>
      <c r="E37" s="430">
        <v>3</v>
      </c>
    </row>
    <row r="38" spans="1:5" s="182" customFormat="1" ht="45" x14ac:dyDescent="0.25">
      <c r="A38" s="426">
        <v>29</v>
      </c>
      <c r="B38" s="429" t="s">
        <v>560</v>
      </c>
      <c r="C38" s="421" t="s">
        <v>583</v>
      </c>
      <c r="D38" s="421">
        <v>2014</v>
      </c>
      <c r="E38" s="430">
        <v>3</v>
      </c>
    </row>
    <row r="39" spans="1:5" s="182" customFormat="1" ht="60" x14ac:dyDescent="0.25">
      <c r="A39" s="426">
        <v>30</v>
      </c>
      <c r="B39" s="429" t="s">
        <v>561</v>
      </c>
      <c r="C39" s="421" t="s">
        <v>583</v>
      </c>
      <c r="D39" s="421">
        <v>2013</v>
      </c>
      <c r="E39" s="430">
        <v>3</v>
      </c>
    </row>
    <row r="40" spans="1:5" s="182" customFormat="1" ht="45" x14ac:dyDescent="0.25">
      <c r="A40" s="426">
        <v>31</v>
      </c>
      <c r="B40" s="429" t="s">
        <v>562</v>
      </c>
      <c r="C40" s="421" t="s">
        <v>583</v>
      </c>
      <c r="D40" s="421">
        <v>2013</v>
      </c>
      <c r="E40" s="430">
        <v>3</v>
      </c>
    </row>
    <row r="41" spans="1:5" s="182" customFormat="1" ht="45" x14ac:dyDescent="0.25">
      <c r="A41" s="426">
        <v>32</v>
      </c>
      <c r="B41" s="429" t="s">
        <v>563</v>
      </c>
      <c r="C41" s="421" t="s">
        <v>583</v>
      </c>
      <c r="D41" s="421">
        <v>2012</v>
      </c>
      <c r="E41" s="430">
        <v>3</v>
      </c>
    </row>
    <row r="42" spans="1:5" s="182" customFormat="1" ht="45" x14ac:dyDescent="0.25">
      <c r="A42" s="426">
        <v>33</v>
      </c>
      <c r="B42" s="429" t="s">
        <v>564</v>
      </c>
      <c r="C42" s="421" t="s">
        <v>583</v>
      </c>
      <c r="D42" s="421">
        <v>2012</v>
      </c>
      <c r="E42" s="430">
        <v>3</v>
      </c>
    </row>
    <row r="43" spans="1:5" s="182" customFormat="1" ht="45" x14ac:dyDescent="0.25">
      <c r="A43" s="426">
        <v>34</v>
      </c>
      <c r="B43" s="429" t="s">
        <v>565</v>
      </c>
      <c r="C43" s="421" t="s">
        <v>583</v>
      </c>
      <c r="D43" s="421">
        <v>2012</v>
      </c>
      <c r="E43" s="430">
        <v>3</v>
      </c>
    </row>
    <row r="44" spans="1:5" s="182" customFormat="1" ht="45" x14ac:dyDescent="0.25">
      <c r="A44" s="426">
        <v>35</v>
      </c>
      <c r="B44" s="429" t="s">
        <v>566</v>
      </c>
      <c r="C44" s="421" t="s">
        <v>583</v>
      </c>
      <c r="D44" s="421">
        <v>2012</v>
      </c>
      <c r="E44" s="430">
        <v>3</v>
      </c>
    </row>
    <row r="45" spans="1:5" s="182" customFormat="1" ht="45" x14ac:dyDescent="0.25">
      <c r="A45" s="426">
        <v>36</v>
      </c>
      <c r="B45" s="429" t="s">
        <v>567</v>
      </c>
      <c r="C45" s="421" t="s">
        <v>583</v>
      </c>
      <c r="D45" s="421">
        <v>2011</v>
      </c>
      <c r="E45" s="430">
        <v>3</v>
      </c>
    </row>
    <row r="46" spans="1:5" s="182" customFormat="1" ht="45" x14ac:dyDescent="0.25">
      <c r="A46" s="426">
        <v>37</v>
      </c>
      <c r="B46" s="429" t="s">
        <v>568</v>
      </c>
      <c r="C46" s="421" t="s">
        <v>583</v>
      </c>
      <c r="D46" s="421">
        <v>2011</v>
      </c>
      <c r="E46" s="430">
        <v>3</v>
      </c>
    </row>
    <row r="47" spans="1:5" s="182" customFormat="1" ht="45" x14ac:dyDescent="0.25">
      <c r="A47" s="426">
        <v>38</v>
      </c>
      <c r="B47" s="429" t="s">
        <v>569</v>
      </c>
      <c r="C47" s="421" t="s">
        <v>583</v>
      </c>
      <c r="D47" s="421">
        <v>2010</v>
      </c>
      <c r="E47" s="430">
        <v>3</v>
      </c>
    </row>
    <row r="48" spans="1:5" s="182" customFormat="1" ht="45" x14ac:dyDescent="0.25">
      <c r="A48" s="426">
        <v>39</v>
      </c>
      <c r="B48" s="429" t="s">
        <v>570</v>
      </c>
      <c r="C48" s="421" t="s">
        <v>583</v>
      </c>
      <c r="D48" s="421">
        <v>2010</v>
      </c>
      <c r="E48" s="430">
        <v>3</v>
      </c>
    </row>
    <row r="49" spans="1:5" s="182" customFormat="1" ht="45" x14ac:dyDescent="0.25">
      <c r="A49" s="426">
        <v>40</v>
      </c>
      <c r="B49" s="429" t="s">
        <v>571</v>
      </c>
      <c r="C49" s="421" t="s">
        <v>583</v>
      </c>
      <c r="D49" s="421">
        <v>2010</v>
      </c>
      <c r="E49" s="430">
        <v>3</v>
      </c>
    </row>
    <row r="50" spans="1:5" s="182" customFormat="1" ht="60" x14ac:dyDescent="0.25">
      <c r="A50" s="426">
        <v>41</v>
      </c>
      <c r="B50" s="429" t="s">
        <v>572</v>
      </c>
      <c r="C50" s="421" t="s">
        <v>583</v>
      </c>
      <c r="D50" s="421">
        <v>2010</v>
      </c>
      <c r="E50" s="430">
        <v>3</v>
      </c>
    </row>
    <row r="51" spans="1:5" s="182" customFormat="1" ht="45" x14ac:dyDescent="0.25">
      <c r="A51" s="426">
        <v>42</v>
      </c>
      <c r="B51" s="429" t="s">
        <v>573</v>
      </c>
      <c r="C51" s="421" t="s">
        <v>583</v>
      </c>
      <c r="D51" s="421">
        <v>2010</v>
      </c>
      <c r="E51" s="430">
        <v>3</v>
      </c>
    </row>
    <row r="52" spans="1:5" s="182" customFormat="1" ht="45" x14ac:dyDescent="0.25">
      <c r="A52" s="426">
        <v>43</v>
      </c>
      <c r="B52" s="429" t="s">
        <v>574</v>
      </c>
      <c r="C52" s="421" t="s">
        <v>583</v>
      </c>
      <c r="D52" s="421">
        <v>2009</v>
      </c>
      <c r="E52" s="430">
        <v>3</v>
      </c>
    </row>
    <row r="53" spans="1:5" s="182" customFormat="1" ht="45" x14ac:dyDescent="0.25">
      <c r="A53" s="426">
        <v>44</v>
      </c>
      <c r="B53" s="429" t="s">
        <v>575</v>
      </c>
      <c r="C53" s="421" t="s">
        <v>583</v>
      </c>
      <c r="D53" s="421">
        <v>2009</v>
      </c>
      <c r="E53" s="430">
        <v>3</v>
      </c>
    </row>
    <row r="54" spans="1:5" s="182" customFormat="1" ht="60" x14ac:dyDescent="0.25">
      <c r="A54" s="426">
        <v>45</v>
      </c>
      <c r="B54" s="429" t="s">
        <v>576</v>
      </c>
      <c r="C54" s="421" t="s">
        <v>583</v>
      </c>
      <c r="D54" s="421">
        <v>2009</v>
      </c>
      <c r="E54" s="430">
        <v>3</v>
      </c>
    </row>
    <row r="55" spans="1:5" s="182" customFormat="1" ht="60" x14ac:dyDescent="0.25">
      <c r="A55" s="426">
        <v>46</v>
      </c>
      <c r="B55" s="429" t="s">
        <v>577</v>
      </c>
      <c r="C55" s="421" t="s">
        <v>583</v>
      </c>
      <c r="D55" s="421">
        <v>2008</v>
      </c>
      <c r="E55" s="430">
        <v>3</v>
      </c>
    </row>
    <row r="56" spans="1:5" s="182" customFormat="1" ht="45" x14ac:dyDescent="0.25">
      <c r="A56" s="426">
        <v>47</v>
      </c>
      <c r="B56" s="429" t="s">
        <v>578</v>
      </c>
      <c r="C56" s="421" t="s">
        <v>583</v>
      </c>
      <c r="D56" s="421">
        <v>2008</v>
      </c>
      <c r="E56" s="430">
        <v>3</v>
      </c>
    </row>
    <row r="57" spans="1:5" s="182" customFormat="1" ht="45" x14ac:dyDescent="0.25">
      <c r="A57" s="426">
        <v>48</v>
      </c>
      <c r="B57" s="429" t="s">
        <v>579</v>
      </c>
      <c r="C57" s="421" t="s">
        <v>583</v>
      </c>
      <c r="D57" s="421">
        <v>2008</v>
      </c>
      <c r="E57" s="430">
        <v>3</v>
      </c>
    </row>
    <row r="58" spans="1:5" s="182" customFormat="1" ht="45" x14ac:dyDescent="0.25">
      <c r="A58" s="426">
        <v>49</v>
      </c>
      <c r="B58" s="429" t="s">
        <v>580</v>
      </c>
      <c r="C58" s="421" t="s">
        <v>587</v>
      </c>
      <c r="D58" s="421">
        <v>2008</v>
      </c>
      <c r="E58" s="430">
        <v>3</v>
      </c>
    </row>
    <row r="59" spans="1:5" s="182" customFormat="1" ht="60.75" thickBot="1" x14ac:dyDescent="0.3">
      <c r="A59" s="440">
        <v>50</v>
      </c>
      <c r="B59" s="431" t="s">
        <v>581</v>
      </c>
      <c r="C59" s="432" t="s">
        <v>586</v>
      </c>
      <c r="D59" s="432">
        <v>2005</v>
      </c>
      <c r="E59" s="433">
        <v>5</v>
      </c>
    </row>
    <row r="60" spans="1:5" ht="15.75" thickBot="1" x14ac:dyDescent="0.3">
      <c r="A60" s="416"/>
      <c r="B60" s="256"/>
      <c r="C60" s="257"/>
      <c r="D60" s="538" t="str">
        <f>"Total "&amp;LEFT(A7,3)</f>
        <v>Total I19</v>
      </c>
      <c r="E60" s="434">
        <f>SUM(E10:E59)</f>
        <v>159</v>
      </c>
    </row>
    <row r="61" spans="1:5" x14ac:dyDescent="0.25">
      <c r="B61" s="18"/>
    </row>
    <row r="62" spans="1:5" ht="45" x14ac:dyDescent="0.25">
      <c r="B62" s="420" t="s">
        <v>657</v>
      </c>
    </row>
    <row r="63" spans="1:5" x14ac:dyDescent="0.25">
      <c r="B63" s="408" t="s">
        <v>658</v>
      </c>
    </row>
    <row r="64" spans="1:5" x14ac:dyDescent="0.25">
      <c r="B64" s="20"/>
    </row>
    <row r="65" spans="2:2" x14ac:dyDescent="0.25">
      <c r="B6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0"/>
  <sheetViews>
    <sheetView workbookViewId="0">
      <selection activeCell="J19" sqref="J19"/>
    </sheetView>
  </sheetViews>
  <sheetFormatPr defaultRowHeight="15" x14ac:dyDescent="0.25"/>
  <cols>
    <col min="1" max="1" width="5.140625" customWidth="1"/>
    <col min="2" max="2" width="104.28515625" customWidth="1"/>
    <col min="3" max="3" width="10.5703125" customWidth="1"/>
    <col min="4" max="4" width="9.7109375" customWidth="1"/>
  </cols>
  <sheetData>
    <row r="1" spans="1:10" x14ac:dyDescent="0.25">
      <c r="A1" s="230" t="str">
        <f>'Date initiale'!C3</f>
        <v>Universitatea de Arhitectură și Urbanism "Ion Mincu" București</v>
      </c>
      <c r="B1" s="230"/>
    </row>
    <row r="2" spans="1:10" x14ac:dyDescent="0.25">
      <c r="A2" s="230" t="str">
        <f>'Date initiale'!B4&amp;" "&amp;'Date initiale'!C4</f>
        <v>Facultatea ARHITECTURA</v>
      </c>
      <c r="B2" s="230"/>
    </row>
    <row r="3" spans="1:10" x14ac:dyDescent="0.25">
      <c r="A3" s="230" t="str">
        <f>'Date initiale'!B5&amp;" "&amp;'Date initiale'!C5</f>
        <v>Departamentul BAZELE PROIECTARII</v>
      </c>
      <c r="B3" s="230"/>
    </row>
    <row r="4" spans="1:10" x14ac:dyDescent="0.25">
      <c r="A4" s="116" t="str">
        <f>'Date initiale'!C6&amp;", "&amp;'Date initiale'!C7</f>
        <v>ANA MARIA CRISAN, 27</v>
      </c>
      <c r="B4" s="116"/>
    </row>
    <row r="5" spans="1:10" s="182" customFormat="1" x14ac:dyDescent="0.25">
      <c r="A5" s="116"/>
      <c r="B5" s="116"/>
    </row>
    <row r="6" spans="1:10" ht="15.75" x14ac:dyDescent="0.25">
      <c r="A6" s="558" t="s">
        <v>159</v>
      </c>
      <c r="B6" s="558"/>
      <c r="C6" s="558"/>
      <c r="D6" s="558"/>
    </row>
    <row r="7" spans="1:10" ht="24" customHeight="1" x14ac:dyDescent="0.25">
      <c r="A7" s="562" t="str">
        <f>'Descriere indicatori'!A27&amp;". "&amp;'Descriere indicatori'!B27</f>
        <v xml:space="preserve">I20. Organizator expoziţii la nivel internaţional/naţional </v>
      </c>
      <c r="B7" s="562"/>
      <c r="C7" s="562"/>
      <c r="D7" s="562"/>
    </row>
    <row r="8" spans="1:10" ht="15.75" thickBot="1" x14ac:dyDescent="0.3"/>
    <row r="9" spans="1:10" ht="30.75" thickBot="1" x14ac:dyDescent="0.3">
      <c r="A9" s="155" t="s">
        <v>80</v>
      </c>
      <c r="B9" s="253" t="s">
        <v>201</v>
      </c>
      <c r="C9" s="156" t="s">
        <v>119</v>
      </c>
      <c r="D9" s="254" t="s">
        <v>196</v>
      </c>
      <c r="F9" s="234" t="s">
        <v>157</v>
      </c>
      <c r="J9" s="14"/>
    </row>
    <row r="10" spans="1:10" x14ac:dyDescent="0.25">
      <c r="A10" s="258">
        <v>1</v>
      </c>
      <c r="B10" s="259"/>
      <c r="C10" s="259"/>
      <c r="D10" s="260"/>
      <c r="F10" s="235" t="s">
        <v>221</v>
      </c>
      <c r="J10" s="236"/>
    </row>
    <row r="11" spans="1:10" x14ac:dyDescent="0.25">
      <c r="A11" s="261">
        <f>A10+1</f>
        <v>2</v>
      </c>
      <c r="B11" s="255"/>
      <c r="C11" s="35"/>
      <c r="D11" s="262"/>
      <c r="J11" s="49"/>
    </row>
    <row r="12" spans="1:10" x14ac:dyDescent="0.25">
      <c r="A12" s="261">
        <f t="shared" ref="A12:A19" si="0">A11+1</f>
        <v>3</v>
      </c>
      <c r="B12" s="255"/>
      <c r="C12" s="35"/>
      <c r="D12" s="262"/>
    </row>
    <row r="13" spans="1:10" x14ac:dyDescent="0.25">
      <c r="A13" s="261">
        <f t="shared" si="0"/>
        <v>4</v>
      </c>
      <c r="B13" s="255"/>
      <c r="C13" s="35"/>
      <c r="D13" s="262"/>
    </row>
    <row r="14" spans="1:10" x14ac:dyDescent="0.25">
      <c r="A14" s="261">
        <f t="shared" si="0"/>
        <v>5</v>
      </c>
      <c r="B14" s="263"/>
      <c r="C14" s="35"/>
      <c r="D14" s="264"/>
    </row>
    <row r="15" spans="1:10" x14ac:dyDescent="0.25">
      <c r="A15" s="261">
        <f t="shared" si="0"/>
        <v>6</v>
      </c>
      <c r="B15" s="263"/>
      <c r="C15" s="35"/>
      <c r="D15" s="264"/>
    </row>
    <row r="16" spans="1:10" x14ac:dyDescent="0.25">
      <c r="A16" s="261">
        <f t="shared" si="0"/>
        <v>7</v>
      </c>
      <c r="B16" s="263"/>
      <c r="C16" s="35"/>
      <c r="D16" s="264"/>
    </row>
    <row r="17" spans="1:4" x14ac:dyDescent="0.25">
      <c r="A17" s="261">
        <f t="shared" si="0"/>
        <v>8</v>
      </c>
      <c r="B17" s="263"/>
      <c r="C17" s="35"/>
      <c r="D17" s="147"/>
    </row>
    <row r="18" spans="1:4" x14ac:dyDescent="0.25">
      <c r="A18" s="261">
        <f t="shared" si="0"/>
        <v>9</v>
      </c>
      <c r="B18" s="265"/>
      <c r="C18" s="179"/>
      <c r="D18" s="266"/>
    </row>
    <row r="19" spans="1:4" ht="15.75" thickBot="1" x14ac:dyDescent="0.3">
      <c r="A19" s="267">
        <f t="shared" si="0"/>
        <v>10</v>
      </c>
      <c r="B19" s="268"/>
      <c r="C19" s="269"/>
      <c r="D19" s="270"/>
    </row>
    <row r="20" spans="1:4" ht="15.75" thickBot="1" x14ac:dyDescent="0.3">
      <c r="A20" s="307"/>
      <c r="B20" s="256"/>
      <c r="C20" s="159" t="str">
        <f>"Total "&amp;LEFT(A7,3)</f>
        <v>Total I20</v>
      </c>
      <c r="D20" s="120">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C46"/>
  <sheetViews>
    <sheetView showGridLines="0" showRowColHeaders="0" zoomScale="130" zoomScaleNormal="130" workbookViewId="0">
      <selection activeCell="F45" sqref="F45"/>
    </sheetView>
  </sheetViews>
  <sheetFormatPr defaultRowHeight="15" x14ac:dyDescent="0.25"/>
  <cols>
    <col min="1" max="1" width="8.7109375" customWidth="1"/>
    <col min="2" max="2" width="72" customWidth="1"/>
    <col min="3" max="3" width="7.7109375" customWidth="1"/>
  </cols>
  <sheetData>
    <row r="1" spans="1:3" x14ac:dyDescent="0.25">
      <c r="A1" s="543" t="s">
        <v>148</v>
      </c>
      <c r="B1" s="543"/>
      <c r="C1" s="543"/>
    </row>
    <row r="2" spans="1:3" s="182" customFormat="1" x14ac:dyDescent="0.25">
      <c r="A2" s="318" t="str">
        <f>"Facultatea de "&amp;'Date initiale'!C4</f>
        <v>Facultatea de ARHITECTURA</v>
      </c>
      <c r="B2" s="318"/>
      <c r="C2" s="318"/>
    </row>
    <row r="3" spans="1:3" x14ac:dyDescent="0.25">
      <c r="A3" s="543" t="str">
        <f>"Departamentul "&amp;'Date initiale'!C5</f>
        <v>Departamentul BAZELE PROIECTARII</v>
      </c>
      <c r="B3" s="543"/>
      <c r="C3" s="543"/>
    </row>
    <row r="4" spans="1:3" x14ac:dyDescent="0.25">
      <c r="A4" s="318" t="str">
        <f>"Nume și prenume: "&amp;'Date initiale'!C6</f>
        <v>Nume și prenume: ANA MARIA CRISAN</v>
      </c>
      <c r="B4" s="318"/>
      <c r="C4" s="318"/>
    </row>
    <row r="5" spans="1:3" s="182" customFormat="1" x14ac:dyDescent="0.25">
      <c r="A5" s="318" t="str">
        <f>"Post: "&amp;'Date initiale'!C7</f>
        <v>Post: 27</v>
      </c>
      <c r="B5" s="318"/>
      <c r="C5" s="318"/>
    </row>
    <row r="6" spans="1:3" x14ac:dyDescent="0.25">
      <c r="A6" s="318" t="str">
        <f>"Standard de referință: "&amp;'Date initiale'!C8</f>
        <v>Standard de referință: CONFERENTIAR UNIVERSITAR</v>
      </c>
      <c r="B6" s="318"/>
      <c r="C6" s="318"/>
    </row>
    <row r="7" spans="1:3" x14ac:dyDescent="0.25">
      <c r="A7" s="182"/>
      <c r="B7" s="182"/>
      <c r="C7" s="182"/>
    </row>
    <row r="8" spans="1:3" s="182" customFormat="1" ht="15.75" x14ac:dyDescent="0.25">
      <c r="A8" s="546" t="s">
        <v>257</v>
      </c>
      <c r="B8" s="546"/>
      <c r="C8" s="546"/>
    </row>
    <row r="9" spans="1:3" ht="65.25" customHeight="1" x14ac:dyDescent="0.25">
      <c r="A9" s="544" t="s">
        <v>256</v>
      </c>
      <c r="B9" s="545"/>
      <c r="C9" s="545"/>
    </row>
    <row r="10" spans="1:3" ht="30" x14ac:dyDescent="0.25">
      <c r="A10" s="79" t="s">
        <v>91</v>
      </c>
      <c r="B10" s="79" t="s">
        <v>229</v>
      </c>
      <c r="C10" s="79" t="s">
        <v>196</v>
      </c>
    </row>
    <row r="11" spans="1:3" x14ac:dyDescent="0.25">
      <c r="A11" s="80" t="s">
        <v>21</v>
      </c>
      <c r="B11" s="86" t="s">
        <v>230</v>
      </c>
      <c r="C11" s="96">
        <f>'I1'!I20</f>
        <v>0</v>
      </c>
    </row>
    <row r="12" spans="1:3" ht="15" customHeight="1" x14ac:dyDescent="0.25">
      <c r="A12" s="81" t="s">
        <v>23</v>
      </c>
      <c r="B12" s="87" t="s">
        <v>231</v>
      </c>
      <c r="C12" s="97">
        <f>'I2'!I20</f>
        <v>0</v>
      </c>
    </row>
    <row r="13" spans="1:3" x14ac:dyDescent="0.25">
      <c r="A13" s="81" t="s">
        <v>26</v>
      </c>
      <c r="B13" s="88" t="s">
        <v>232</v>
      </c>
      <c r="C13" s="97">
        <f>'I3'!I20</f>
        <v>0</v>
      </c>
    </row>
    <row r="14" spans="1:3" x14ac:dyDescent="0.25">
      <c r="A14" s="81" t="s">
        <v>30</v>
      </c>
      <c r="B14" s="87" t="s">
        <v>241</v>
      </c>
      <c r="C14" s="97">
        <f>'I4'!I24</f>
        <v>0</v>
      </c>
    </row>
    <row r="15" spans="1:3" ht="45" x14ac:dyDescent="0.25">
      <c r="A15" s="81" t="s">
        <v>34</v>
      </c>
      <c r="B15" s="87" t="s">
        <v>242</v>
      </c>
      <c r="C15" s="97">
        <f>'I5'!I20</f>
        <v>0</v>
      </c>
    </row>
    <row r="16" spans="1:3" ht="15" customHeight="1" x14ac:dyDescent="0.25">
      <c r="A16" s="81" t="s">
        <v>36</v>
      </c>
      <c r="B16" s="87" t="s">
        <v>243</v>
      </c>
      <c r="C16" s="97">
        <f>'I6'!I20</f>
        <v>0</v>
      </c>
    </row>
    <row r="17" spans="1:3" x14ac:dyDescent="0.25">
      <c r="A17" s="81" t="s">
        <v>39</v>
      </c>
      <c r="B17" s="87" t="s">
        <v>244</v>
      </c>
      <c r="C17" s="97">
        <f>'I7'!I25</f>
        <v>65</v>
      </c>
    </row>
    <row r="18" spans="1:3" ht="30" x14ac:dyDescent="0.25">
      <c r="A18" s="81" t="s">
        <v>41</v>
      </c>
      <c r="B18" s="87" t="s">
        <v>233</v>
      </c>
      <c r="C18" s="97">
        <f>'I8'!I13</f>
        <v>15</v>
      </c>
    </row>
    <row r="19" spans="1:3" ht="30" x14ac:dyDescent="0.25">
      <c r="A19" s="81" t="s">
        <v>44</v>
      </c>
      <c r="B19" s="87" t="s">
        <v>234</v>
      </c>
      <c r="C19" s="97">
        <f>'I9'!I20</f>
        <v>0</v>
      </c>
    </row>
    <row r="20" spans="1:3" ht="30" x14ac:dyDescent="0.25">
      <c r="A20" s="81" t="s">
        <v>47</v>
      </c>
      <c r="B20" s="87" t="s">
        <v>245</v>
      </c>
      <c r="C20" s="97">
        <f>'I10'!I34</f>
        <v>67.5</v>
      </c>
    </row>
    <row r="21" spans="1:3" ht="45" x14ac:dyDescent="0.25">
      <c r="A21" s="82" t="s">
        <v>50</v>
      </c>
      <c r="B21" s="87" t="s">
        <v>246</v>
      </c>
      <c r="C21" s="97">
        <f>I11a!I18</f>
        <v>105</v>
      </c>
    </row>
    <row r="22" spans="1:3" ht="45" x14ac:dyDescent="0.25">
      <c r="A22" s="83"/>
      <c r="B22" s="87" t="s">
        <v>247</v>
      </c>
      <c r="C22" s="97">
        <f>I11b!H15</f>
        <v>70</v>
      </c>
    </row>
    <row r="23" spans="1:3" ht="30" x14ac:dyDescent="0.25">
      <c r="A23" s="80"/>
      <c r="B23" s="89" t="s">
        <v>235</v>
      </c>
      <c r="C23" s="97">
        <f>I11c!G32</f>
        <v>84</v>
      </c>
    </row>
    <row r="24" spans="1:3" ht="30" x14ac:dyDescent="0.25">
      <c r="A24" s="81" t="s">
        <v>57</v>
      </c>
      <c r="B24" s="87" t="s">
        <v>236</v>
      </c>
      <c r="C24" s="97">
        <f>'I12'!H12</f>
        <v>60</v>
      </c>
    </row>
    <row r="25" spans="1:3" ht="30" x14ac:dyDescent="0.25">
      <c r="A25" s="81" t="s">
        <v>85</v>
      </c>
      <c r="B25" s="87" t="s">
        <v>151</v>
      </c>
      <c r="C25" s="97">
        <f>'I13'!H24</f>
        <v>81.399999999999977</v>
      </c>
    </row>
    <row r="26" spans="1:3" ht="60" x14ac:dyDescent="0.25">
      <c r="A26" s="82" t="s">
        <v>87</v>
      </c>
      <c r="B26" s="87" t="s">
        <v>248</v>
      </c>
      <c r="C26" s="97">
        <f>I14a!H11</f>
        <v>5</v>
      </c>
    </row>
    <row r="27" spans="1:3" ht="30" customHeight="1" x14ac:dyDescent="0.25">
      <c r="A27" s="83"/>
      <c r="B27" s="87" t="s">
        <v>249</v>
      </c>
      <c r="C27" s="97">
        <f>I14b!H15</f>
        <v>30</v>
      </c>
    </row>
    <row r="28" spans="1:3" ht="45" x14ac:dyDescent="0.25">
      <c r="A28" s="80"/>
      <c r="B28" s="87" t="s">
        <v>250</v>
      </c>
      <c r="C28" s="97">
        <f>I14c!H14</f>
        <v>52.5</v>
      </c>
    </row>
    <row r="29" spans="1:3" ht="105" x14ac:dyDescent="0.25">
      <c r="A29" s="323" t="s">
        <v>0</v>
      </c>
      <c r="B29" s="90" t="s">
        <v>251</v>
      </c>
      <c r="C29" s="98">
        <f>'I15'!D15</f>
        <v>110</v>
      </c>
    </row>
    <row r="30" spans="1:3" ht="45" x14ac:dyDescent="0.25">
      <c r="A30" s="84" t="s">
        <v>92</v>
      </c>
      <c r="B30" s="91" t="s">
        <v>252</v>
      </c>
      <c r="C30" s="97">
        <f>'I16'!D16</f>
        <v>180</v>
      </c>
    </row>
    <row r="31" spans="1:3" ht="45" customHeight="1" x14ac:dyDescent="0.25">
      <c r="A31" s="80" t="s">
        <v>95</v>
      </c>
      <c r="B31" s="86" t="s">
        <v>253</v>
      </c>
      <c r="C31" s="96">
        <f>'I17'!D21</f>
        <v>45</v>
      </c>
    </row>
    <row r="32" spans="1:3" ht="75" customHeight="1" x14ac:dyDescent="0.25">
      <c r="A32" s="81" t="s">
        <v>98</v>
      </c>
      <c r="B32" s="92" t="s">
        <v>237</v>
      </c>
      <c r="C32" s="97">
        <f>'I18'!E20</f>
        <v>0</v>
      </c>
    </row>
    <row r="33" spans="1:3" ht="30" x14ac:dyDescent="0.25">
      <c r="A33" s="85" t="s">
        <v>61</v>
      </c>
      <c r="B33" s="91" t="s">
        <v>238</v>
      </c>
      <c r="C33" s="97">
        <f>'I19'!E60</f>
        <v>159</v>
      </c>
    </row>
    <row r="34" spans="1:3" x14ac:dyDescent="0.25">
      <c r="A34" s="81" t="s">
        <v>64</v>
      </c>
      <c r="B34" s="86" t="s">
        <v>239</v>
      </c>
      <c r="C34" s="97">
        <f>'I20'!D20</f>
        <v>0</v>
      </c>
    </row>
    <row r="35" spans="1:3" ht="90" x14ac:dyDescent="0.25">
      <c r="A35" s="81" t="s">
        <v>66</v>
      </c>
      <c r="B35" s="89" t="s">
        <v>254</v>
      </c>
      <c r="C35" s="97">
        <f>'I21'!D14</f>
        <v>35</v>
      </c>
    </row>
    <row r="36" spans="1:3" ht="45" x14ac:dyDescent="0.25">
      <c r="A36" s="81" t="s">
        <v>69</v>
      </c>
      <c r="B36" s="87" t="s">
        <v>255</v>
      </c>
      <c r="C36" s="97">
        <f>'I22'!D48</f>
        <v>212</v>
      </c>
    </row>
    <row r="37" spans="1:3" x14ac:dyDescent="0.25">
      <c r="A37" s="81" t="s">
        <v>71</v>
      </c>
      <c r="B37" s="87" t="s">
        <v>240</v>
      </c>
      <c r="C37" s="97">
        <f>'I23'!F20</f>
        <v>0</v>
      </c>
    </row>
    <row r="38" spans="1:3" x14ac:dyDescent="0.25">
      <c r="A38" s="182"/>
      <c r="B38" s="182"/>
      <c r="C38" s="182"/>
    </row>
    <row r="39" spans="1:3" x14ac:dyDescent="0.25">
      <c r="A39" s="242" t="s">
        <v>2</v>
      </c>
      <c r="B39" s="1" t="s">
        <v>152</v>
      </c>
      <c r="C39" s="182"/>
    </row>
    <row r="40" spans="1:3" x14ac:dyDescent="0.25">
      <c r="A40" s="19" t="s">
        <v>5</v>
      </c>
      <c r="B40" s="13" t="s">
        <v>153</v>
      </c>
      <c r="C40" s="99">
        <f>SUM(C11:C20)+SUM(C32:C37)</f>
        <v>553.5</v>
      </c>
    </row>
    <row r="41" spans="1:3" x14ac:dyDescent="0.25">
      <c r="A41" s="19" t="s">
        <v>6</v>
      </c>
      <c r="B41" s="13" t="s">
        <v>9</v>
      </c>
      <c r="C41" s="99">
        <f>SUM(C24:C31)</f>
        <v>563.9</v>
      </c>
    </row>
    <row r="42" spans="1:3" ht="15.75" thickBot="1" x14ac:dyDescent="0.3">
      <c r="A42" s="93" t="s">
        <v>7</v>
      </c>
      <c r="B42" s="14" t="s">
        <v>10</v>
      </c>
      <c r="C42" s="100">
        <f>SUM(C21:C23)</f>
        <v>259</v>
      </c>
    </row>
    <row r="43" spans="1:3" ht="16.5" thickTop="1" thickBot="1" x14ac:dyDescent="0.3">
      <c r="A43" s="94" t="s">
        <v>8</v>
      </c>
      <c r="B43" s="95" t="s">
        <v>11</v>
      </c>
      <c r="C43" s="101">
        <f>C40+C41+C42</f>
        <v>1376.4</v>
      </c>
    </row>
    <row r="44" spans="1:3" ht="15.75" thickTop="1" x14ac:dyDescent="0.25">
      <c r="A44" s="182"/>
      <c r="B44" s="182"/>
      <c r="C44" s="182"/>
    </row>
    <row r="45" spans="1:3" x14ac:dyDescent="0.25">
      <c r="A45" s="243" t="s">
        <v>197</v>
      </c>
      <c r="B45" s="182" t="s">
        <v>198</v>
      </c>
      <c r="C45" s="182"/>
    </row>
    <row r="46" spans="1:3" x14ac:dyDescent="0.25">
      <c r="A46" s="278" t="str">
        <f>'Date initiale'!C9</f>
        <v>iulie/ 2024</v>
      </c>
      <c r="B46" s="182"/>
      <c r="C46" s="182"/>
    </row>
  </sheetData>
  <sheetProtection algorithmName="SHA-512" hashValue="QIIjwrMF2oj5OVzbB9/ysAHbvktLdKwJwPrig24UqZywY40Fw18bXXlTq1FCTTLIASnyjG2T1NeWUIO3idEPlg==" saltValue="elLK1QCS/OXkZ0dwNAxApQ==" spinCount="100000" sheet="1" objects="1" scenarios="1"/>
  <mergeCells count="4">
    <mergeCell ref="A1:C1"/>
    <mergeCell ref="A3:C3"/>
    <mergeCell ref="A9:C9"/>
    <mergeCell ref="A8:C8"/>
  </mergeCells>
  <printOptions horizontalCentered="1"/>
  <pageMargins left="0.59055118110236227" right="0.59055118110236227" top="0.74803149606299213" bottom="0.74803149606299213"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F59"/>
  <sheetViews>
    <sheetView workbookViewId="0">
      <selection activeCell="D14" sqref="D14"/>
    </sheetView>
  </sheetViews>
  <sheetFormatPr defaultRowHeight="15" x14ac:dyDescent="0.25"/>
  <cols>
    <col min="1" max="1" width="5.140625" customWidth="1"/>
    <col min="2" max="2" width="98.28515625" customWidth="1"/>
    <col min="3" max="3" width="15.7109375" customWidth="1"/>
    <col min="4" max="4" width="9.7109375" customWidth="1"/>
  </cols>
  <sheetData>
    <row r="1" spans="1:6" ht="15.75" x14ac:dyDescent="0.25">
      <c r="A1" s="228" t="str">
        <f>'Date initiale'!C3</f>
        <v>Universitatea de Arhitectură și Urbanism "Ion Mincu" București</v>
      </c>
      <c r="B1" s="228"/>
      <c r="C1" s="228"/>
      <c r="D1" s="17"/>
    </row>
    <row r="2" spans="1:6" ht="15.75" x14ac:dyDescent="0.25">
      <c r="A2" s="228" t="str">
        <f>'Date initiale'!B4&amp;" "&amp;'Date initiale'!C4</f>
        <v>Facultatea ARHITECTURA</v>
      </c>
      <c r="B2" s="228"/>
      <c r="C2" s="228"/>
      <c r="D2" s="17"/>
    </row>
    <row r="3" spans="1:6" ht="15.75" x14ac:dyDescent="0.25">
      <c r="A3" s="228" t="str">
        <f>'Date initiale'!B5&amp;" "&amp;'Date initiale'!C5</f>
        <v>Departamentul BAZELE PROIECTARII</v>
      </c>
      <c r="B3" s="228"/>
      <c r="C3" s="228"/>
      <c r="D3" s="17"/>
    </row>
    <row r="4" spans="1:6" x14ac:dyDescent="0.25">
      <c r="A4" s="116" t="str">
        <f>'Date initiale'!C6&amp;", "&amp;'Date initiale'!C7</f>
        <v>ANA MARIA CRISAN, 27</v>
      </c>
      <c r="B4" s="116"/>
      <c r="C4" s="116"/>
    </row>
    <row r="5" spans="1:6" s="182" customFormat="1" x14ac:dyDescent="0.25">
      <c r="A5" s="116"/>
      <c r="B5" s="116"/>
      <c r="C5" s="116"/>
    </row>
    <row r="6" spans="1:6" ht="15.75" x14ac:dyDescent="0.25">
      <c r="A6" s="560" t="s">
        <v>159</v>
      </c>
      <c r="B6" s="560"/>
      <c r="C6" s="560"/>
      <c r="D6" s="560"/>
    </row>
    <row r="7" spans="1:6" s="182" customFormat="1" ht="57.75" customHeight="1" x14ac:dyDescent="0.25">
      <c r="A7" s="562" t="str">
        <f>'Descriere indicatori'!A28&amp;". "&amp;'Descriere indicatori'!B28</f>
        <v xml:space="preserve">I21. Membru în structuri de conducere ale unor asociaţii şi organizaţii profesionale, internaţionale/naţionale (OAR, UAR, RUR)/membru în comisii de specialitate internaţionale/naţionale (MDRAP, MEN, CNCS, ARACIS)/membru în jurii internaţionale, naţionale, locale de arhitectură, urbanism, peisagistică, design, expert internaţional/naţional, membru al academiilor </v>
      </c>
      <c r="B7" s="562"/>
      <c r="C7" s="562"/>
      <c r="D7" s="562"/>
    </row>
    <row r="8" spans="1:6" ht="16.5" thickBot="1" x14ac:dyDescent="0.3">
      <c r="A8" s="52"/>
      <c r="B8" s="52"/>
      <c r="C8" s="52"/>
      <c r="D8" s="52"/>
    </row>
    <row r="9" spans="1:6" ht="30.75" thickBot="1" x14ac:dyDescent="0.3">
      <c r="A9" s="155" t="s">
        <v>80</v>
      </c>
      <c r="B9" s="272" t="s">
        <v>207</v>
      </c>
      <c r="C9" s="272" t="s">
        <v>111</v>
      </c>
      <c r="D9" s="273" t="s">
        <v>196</v>
      </c>
      <c r="F9" s="234" t="s">
        <v>157</v>
      </c>
    </row>
    <row r="10" spans="1:6" ht="16.5" thickBot="1" x14ac:dyDescent="0.3">
      <c r="A10" s="161">
        <v>1</v>
      </c>
      <c r="B10" s="418" t="s">
        <v>640</v>
      </c>
      <c r="C10" s="398" t="s">
        <v>588</v>
      </c>
      <c r="D10" s="399">
        <v>5</v>
      </c>
      <c r="E10" s="40"/>
      <c r="F10" s="235" t="s">
        <v>225</v>
      </c>
    </row>
    <row r="11" spans="1:6" ht="15.75" x14ac:dyDescent="0.25">
      <c r="A11" s="163">
        <f>A10+1</f>
        <v>2</v>
      </c>
      <c r="B11" s="419" t="s">
        <v>640</v>
      </c>
      <c r="C11" s="398" t="s">
        <v>589</v>
      </c>
      <c r="D11" s="399">
        <v>5</v>
      </c>
      <c r="E11" s="40"/>
      <c r="F11" s="235" t="s">
        <v>221</v>
      </c>
    </row>
    <row r="12" spans="1:6" ht="15.75" x14ac:dyDescent="0.25">
      <c r="A12" s="163">
        <f t="shared" ref="A12:A13" si="0">A11+1</f>
        <v>3</v>
      </c>
      <c r="B12" s="35" t="s">
        <v>638</v>
      </c>
      <c r="C12" s="271" t="s">
        <v>639</v>
      </c>
      <c r="D12" s="301">
        <v>10</v>
      </c>
      <c r="E12" s="40"/>
      <c r="F12" s="235" t="s">
        <v>221</v>
      </c>
    </row>
    <row r="13" spans="1:6" ht="16.5" thickBot="1" x14ac:dyDescent="0.3">
      <c r="A13" s="275">
        <f t="shared" si="0"/>
        <v>4</v>
      </c>
      <c r="B13" s="152" t="s">
        <v>641</v>
      </c>
      <c r="C13" s="152" t="s">
        <v>642</v>
      </c>
      <c r="D13" s="302">
        <f>5*3</f>
        <v>15</v>
      </c>
      <c r="E13" s="40"/>
      <c r="F13" s="235">
        <v>20</v>
      </c>
    </row>
    <row r="14" spans="1:6" ht="16.5" thickBot="1" x14ac:dyDescent="0.3">
      <c r="A14" s="416"/>
      <c r="B14" s="256"/>
      <c r="C14" s="340" t="str">
        <f>"Total "&amp;LEFT(A7,3)</f>
        <v>Total I21</v>
      </c>
      <c r="D14" s="417">
        <f>SUM(D10:D13)</f>
        <v>35</v>
      </c>
      <c r="E14" s="40"/>
    </row>
    <row r="15" spans="1:6" ht="15.75" x14ac:dyDescent="0.25">
      <c r="A15" s="40"/>
      <c r="B15" s="41"/>
      <c r="C15" s="40"/>
      <c r="D15" s="40"/>
      <c r="E15" s="40"/>
    </row>
    <row r="16" spans="1:6" ht="15.75" x14ac:dyDescent="0.25">
      <c r="A16" s="40"/>
      <c r="B16" s="41"/>
      <c r="C16" s="40"/>
      <c r="D16" s="40"/>
      <c r="E16" s="40"/>
    </row>
    <row r="17" spans="1:5" ht="15.75" x14ac:dyDescent="0.25">
      <c r="A17" s="40"/>
      <c r="B17" s="41"/>
      <c r="C17" s="40"/>
      <c r="D17" s="40"/>
      <c r="E17" s="40"/>
    </row>
    <row r="18" spans="1:5" ht="15.75" x14ac:dyDescent="0.25">
      <c r="A18" s="40"/>
      <c r="B18" s="41"/>
      <c r="C18" s="40"/>
      <c r="D18" s="40"/>
      <c r="E18" s="40"/>
    </row>
    <row r="19" spans="1:5" ht="15.75" x14ac:dyDescent="0.25">
      <c r="A19" s="40"/>
      <c r="B19" s="41"/>
      <c r="C19" s="40"/>
      <c r="D19" s="40"/>
      <c r="E19" s="40"/>
    </row>
    <row r="20" spans="1:5" ht="15.75" x14ac:dyDescent="0.25">
      <c r="A20" s="40"/>
      <c r="B20" s="41"/>
      <c r="C20" s="40"/>
      <c r="D20" s="40"/>
      <c r="E20" s="40"/>
    </row>
    <row r="21" spans="1:5" ht="15.75" x14ac:dyDescent="0.25">
      <c r="A21" s="40"/>
      <c r="B21" s="42"/>
      <c r="C21" s="40"/>
      <c r="D21" s="40"/>
      <c r="E21" s="40"/>
    </row>
    <row r="22" spans="1:5" ht="15.75" x14ac:dyDescent="0.25">
      <c r="A22" s="40"/>
      <c r="B22" s="41"/>
      <c r="C22" s="40"/>
      <c r="D22" s="40"/>
      <c r="E22" s="40"/>
    </row>
    <row r="23" spans="1:5" ht="15.75" x14ac:dyDescent="0.25">
      <c r="A23" s="40"/>
      <c r="B23" s="41"/>
      <c r="C23" s="40"/>
      <c r="D23" s="40"/>
      <c r="E23" s="40"/>
    </row>
    <row r="24" spans="1:5" ht="15.75" x14ac:dyDescent="0.25">
      <c r="A24" s="40"/>
      <c r="B24" s="43"/>
      <c r="C24" s="40"/>
      <c r="D24" s="40"/>
      <c r="E24" s="40"/>
    </row>
    <row r="25" spans="1:5" ht="15.75" x14ac:dyDescent="0.25">
      <c r="A25" s="40"/>
      <c r="B25" s="31"/>
      <c r="C25" s="40"/>
      <c r="D25" s="40"/>
      <c r="E25" s="40"/>
    </row>
    <row r="26" spans="1:5" ht="15.75" x14ac:dyDescent="0.25">
      <c r="A26" s="40"/>
      <c r="B26" s="31"/>
      <c r="C26" s="40"/>
      <c r="D26" s="40"/>
      <c r="E26" s="40"/>
    </row>
    <row r="27" spans="1:5" ht="15.75" x14ac:dyDescent="0.25">
      <c r="A27" s="40"/>
      <c r="B27" s="40"/>
      <c r="C27" s="40"/>
      <c r="D27" s="40"/>
      <c r="E27" s="40"/>
    </row>
    <row r="28" spans="1:5" ht="15.75" x14ac:dyDescent="0.25">
      <c r="A28" s="40"/>
      <c r="B28" s="40"/>
      <c r="C28" s="40"/>
      <c r="D28" s="40"/>
      <c r="E28" s="40"/>
    </row>
    <row r="29" spans="1:5" ht="15.75" x14ac:dyDescent="0.25">
      <c r="A29" s="40"/>
      <c r="B29" s="40"/>
      <c r="C29" s="40"/>
      <c r="D29" s="40"/>
      <c r="E29" s="40"/>
    </row>
    <row r="30" spans="1:5" ht="15.75" x14ac:dyDescent="0.25">
      <c r="A30" s="40"/>
      <c r="B30" s="40"/>
      <c r="C30" s="40"/>
      <c r="D30" s="40"/>
      <c r="E30" s="40"/>
    </row>
    <row r="31" spans="1:5" ht="15.75" x14ac:dyDescent="0.25">
      <c r="A31" s="40"/>
      <c r="B31" s="40"/>
      <c r="C31" s="40"/>
      <c r="D31" s="40"/>
      <c r="E31" s="40"/>
    </row>
    <row r="32" spans="1:5" ht="15.75" x14ac:dyDescent="0.25">
      <c r="A32" s="40"/>
      <c r="B32" s="40"/>
      <c r="C32" s="40"/>
      <c r="D32" s="40"/>
      <c r="E32" s="40"/>
    </row>
    <row r="33" spans="1:5" ht="15.75" x14ac:dyDescent="0.25">
      <c r="A33" s="40"/>
      <c r="B33" s="40"/>
      <c r="C33" s="40"/>
      <c r="D33" s="40"/>
      <c r="E33" s="40"/>
    </row>
    <row r="34" spans="1:5" ht="15.75" x14ac:dyDescent="0.25">
      <c r="A34" s="40"/>
      <c r="B34" s="40"/>
      <c r="C34" s="40"/>
      <c r="D34" s="40"/>
      <c r="E34" s="40"/>
    </row>
    <row r="35" spans="1:5" ht="15.75" x14ac:dyDescent="0.25">
      <c r="A35" s="40"/>
      <c r="B35" s="40"/>
      <c r="C35" s="40"/>
      <c r="D35" s="40"/>
      <c r="E35" s="40"/>
    </row>
    <row r="36" spans="1:5" ht="15.75" x14ac:dyDescent="0.25">
      <c r="A36" s="40"/>
      <c r="B36" s="40"/>
      <c r="C36" s="40"/>
      <c r="D36" s="40"/>
      <c r="E36" s="40"/>
    </row>
    <row r="37" spans="1:5" ht="15.75" x14ac:dyDescent="0.25">
      <c r="A37" s="40"/>
      <c r="B37" s="40"/>
      <c r="C37" s="40"/>
      <c r="D37" s="40"/>
      <c r="E37" s="40"/>
    </row>
    <row r="38" spans="1:5" ht="15.75" x14ac:dyDescent="0.25">
      <c r="A38" s="40"/>
      <c r="B38" s="40"/>
      <c r="C38" s="40"/>
      <c r="D38" s="40"/>
      <c r="E38" s="40"/>
    </row>
    <row r="39" spans="1:5" ht="15.75" x14ac:dyDescent="0.25">
      <c r="A39" s="40"/>
      <c r="B39" s="40"/>
      <c r="C39" s="40"/>
      <c r="D39" s="40"/>
      <c r="E39" s="40"/>
    </row>
    <row r="40" spans="1:5" ht="15.75" x14ac:dyDescent="0.25">
      <c r="A40" s="40"/>
      <c r="B40" s="40"/>
      <c r="C40" s="40"/>
      <c r="D40" s="40"/>
      <c r="E40" s="40"/>
    </row>
    <row r="41" spans="1:5" ht="15.75" x14ac:dyDescent="0.25">
      <c r="A41" s="40"/>
      <c r="B41" s="40"/>
      <c r="C41" s="40"/>
      <c r="D41" s="40"/>
      <c r="E41" s="40"/>
    </row>
    <row r="42" spans="1:5" ht="15.75" x14ac:dyDescent="0.25">
      <c r="A42" s="40"/>
      <c r="B42" s="40"/>
      <c r="C42" s="40"/>
      <c r="D42" s="40"/>
      <c r="E42" s="40"/>
    </row>
    <row r="43" spans="1:5" ht="15.75" x14ac:dyDescent="0.25">
      <c r="A43" s="40"/>
      <c r="B43" s="40"/>
      <c r="C43" s="40"/>
      <c r="D43" s="40"/>
      <c r="E43" s="40"/>
    </row>
    <row r="44" spans="1:5" ht="15.75" x14ac:dyDescent="0.25">
      <c r="A44" s="40"/>
      <c r="B44" s="40"/>
      <c r="C44" s="40"/>
      <c r="D44" s="40"/>
      <c r="E44" s="40"/>
    </row>
    <row r="45" spans="1:5" ht="15.75" x14ac:dyDescent="0.25">
      <c r="A45" s="40"/>
      <c r="B45" s="40"/>
      <c r="C45" s="40"/>
      <c r="D45" s="40"/>
      <c r="E45" s="40"/>
    </row>
    <row r="46" spans="1:5" ht="15.75" x14ac:dyDescent="0.25">
      <c r="A46" s="40"/>
      <c r="B46" s="40"/>
      <c r="C46" s="40"/>
      <c r="D46" s="40"/>
      <c r="E46" s="40"/>
    </row>
    <row r="47" spans="1:5" ht="15.75" x14ac:dyDescent="0.25">
      <c r="A47" s="40"/>
      <c r="B47" s="40"/>
      <c r="C47" s="40"/>
      <c r="D47" s="40"/>
      <c r="E47" s="40"/>
    </row>
    <row r="48" spans="1:5" ht="15.75" x14ac:dyDescent="0.25">
      <c r="A48" s="40"/>
      <c r="B48" s="40"/>
      <c r="C48" s="40"/>
      <c r="D48" s="40"/>
      <c r="E48" s="40"/>
    </row>
    <row r="49" spans="1:5" ht="15.75" x14ac:dyDescent="0.25">
      <c r="A49" s="40"/>
      <c r="B49" s="40"/>
      <c r="C49" s="40"/>
      <c r="D49" s="40"/>
      <c r="E49" s="40"/>
    </row>
    <row r="50" spans="1:5" ht="15.75" x14ac:dyDescent="0.25">
      <c r="A50" s="40"/>
      <c r="B50" s="40"/>
      <c r="C50" s="40"/>
      <c r="D50" s="40"/>
      <c r="E50" s="40"/>
    </row>
    <row r="51" spans="1:5" ht="15.75" x14ac:dyDescent="0.25">
      <c r="A51" s="40"/>
      <c r="B51" s="40"/>
      <c r="C51" s="40"/>
      <c r="D51" s="40"/>
      <c r="E51" s="40"/>
    </row>
    <row r="52" spans="1:5" ht="15.75" x14ac:dyDescent="0.25">
      <c r="A52" s="40"/>
      <c r="B52" s="40"/>
      <c r="C52" s="40"/>
      <c r="D52" s="40"/>
      <c r="E52" s="40"/>
    </row>
    <row r="53" spans="1:5" ht="15.75" x14ac:dyDescent="0.25">
      <c r="A53" s="40"/>
      <c r="B53" s="40"/>
      <c r="C53" s="40"/>
      <c r="D53" s="40"/>
      <c r="E53" s="40"/>
    </row>
    <row r="54" spans="1:5" ht="15.75" x14ac:dyDescent="0.25">
      <c r="A54" s="40"/>
      <c r="B54" s="40"/>
      <c r="C54" s="40"/>
      <c r="D54" s="40"/>
      <c r="E54" s="40"/>
    </row>
    <row r="55" spans="1:5" ht="15.75" x14ac:dyDescent="0.25">
      <c r="A55" s="40"/>
      <c r="B55" s="40"/>
      <c r="C55" s="40"/>
      <c r="D55" s="40"/>
      <c r="E55" s="40"/>
    </row>
    <row r="56" spans="1:5" ht="15.75" x14ac:dyDescent="0.25">
      <c r="A56" s="40"/>
      <c r="B56" s="40"/>
      <c r="C56" s="40"/>
      <c r="D56" s="40"/>
      <c r="E56" s="40"/>
    </row>
    <row r="57" spans="1:5" ht="15.75" x14ac:dyDescent="0.25">
      <c r="A57" s="40"/>
      <c r="B57" s="40"/>
      <c r="C57" s="40"/>
      <c r="D57" s="40"/>
      <c r="E57" s="40"/>
    </row>
    <row r="58" spans="1:5" ht="15.75" x14ac:dyDescent="0.25">
      <c r="A58" s="40"/>
      <c r="B58" s="40"/>
      <c r="C58" s="40"/>
      <c r="D58" s="40"/>
      <c r="E58" s="40"/>
    </row>
    <row r="59" spans="1:5" ht="15.75" x14ac:dyDescent="0.25">
      <c r="A59" s="40"/>
      <c r="B59" s="40"/>
      <c r="C59" s="40"/>
      <c r="D59" s="40"/>
      <c r="E59" s="40"/>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F48"/>
  <sheetViews>
    <sheetView topLeftCell="A18" workbookViewId="0">
      <selection activeCell="F44" sqref="F44"/>
    </sheetView>
  </sheetViews>
  <sheetFormatPr defaultRowHeight="15" x14ac:dyDescent="0.25"/>
  <cols>
    <col min="1" max="1" width="5.140625" customWidth="1"/>
    <col min="2" max="2" width="98.28515625" customWidth="1"/>
    <col min="3" max="3" width="15.7109375" customWidth="1"/>
    <col min="4" max="4" width="9.7109375" customWidth="1"/>
  </cols>
  <sheetData>
    <row r="1" spans="1:6" ht="15.75" x14ac:dyDescent="0.25">
      <c r="A1" s="228" t="str">
        <f>'Date initiale'!C3</f>
        <v>Universitatea de Arhitectură și Urbanism "Ion Mincu" București</v>
      </c>
      <c r="B1" s="228"/>
      <c r="C1" s="228"/>
      <c r="D1" s="36"/>
    </row>
    <row r="2" spans="1:6" ht="15.75" x14ac:dyDescent="0.25">
      <c r="A2" s="228" t="str">
        <f>'Date initiale'!B4&amp;" "&amp;'Date initiale'!C4</f>
        <v>Facultatea ARHITECTURA</v>
      </c>
      <c r="B2" s="228"/>
      <c r="C2" s="228"/>
      <c r="D2" s="17"/>
    </row>
    <row r="3" spans="1:6" ht="15.75" x14ac:dyDescent="0.25">
      <c r="A3" s="228" t="str">
        <f>'Date initiale'!B5&amp;" "&amp;'Date initiale'!C5</f>
        <v>Departamentul BAZELE PROIECTARII</v>
      </c>
      <c r="B3" s="228"/>
      <c r="C3" s="228"/>
      <c r="D3" s="17"/>
    </row>
    <row r="4" spans="1:6" x14ac:dyDescent="0.25">
      <c r="A4" s="116" t="str">
        <f>'Date initiale'!C6&amp;", "&amp;'Date initiale'!C7</f>
        <v>ANA MARIA CRISAN, 27</v>
      </c>
      <c r="B4" s="116"/>
      <c r="C4" s="116"/>
    </row>
    <row r="5" spans="1:6" s="182" customFormat="1" x14ac:dyDescent="0.25">
      <c r="A5" s="116"/>
      <c r="B5" s="116"/>
      <c r="C5" s="116"/>
    </row>
    <row r="6" spans="1:6" ht="15.75" x14ac:dyDescent="0.25">
      <c r="A6" s="558" t="s">
        <v>159</v>
      </c>
      <c r="B6" s="558"/>
      <c r="C6" s="558"/>
      <c r="D6" s="558"/>
    </row>
    <row r="7" spans="1:6" ht="45" customHeight="1" x14ac:dyDescent="0.25">
      <c r="A7" s="562" t="str">
        <f>'Descriere indicatori'!A29&amp;". "&amp;'Descriere indicatori'!B29</f>
        <v xml:space="preserve">I22. Organizator sau coordonator, congrese internaţionale/naţionale, manifestări profesionale cu caracter extracurricular, concursuri de proiecte studenţeşti în străinătate şi/în ţară, workshopuri şi masterclass, în străinătate/în ţară </v>
      </c>
      <c r="B7" s="562"/>
      <c r="C7" s="562"/>
      <c r="D7" s="562"/>
    </row>
    <row r="8" spans="1:6" ht="15.75" customHeight="1" thickBot="1" x14ac:dyDescent="0.3">
      <c r="A8" s="52"/>
      <c r="B8" s="52"/>
      <c r="C8" s="52"/>
      <c r="D8" s="52"/>
    </row>
    <row r="9" spans="1:6" ht="30.75" thickBot="1" x14ac:dyDescent="0.3">
      <c r="A9" s="188" t="s">
        <v>80</v>
      </c>
      <c r="B9" s="189" t="s">
        <v>208</v>
      </c>
      <c r="C9" s="189" t="s">
        <v>111</v>
      </c>
      <c r="D9" s="377" t="s">
        <v>196</v>
      </c>
      <c r="F9" s="234" t="s">
        <v>157</v>
      </c>
    </row>
    <row r="10" spans="1:6" s="182" customFormat="1" ht="30" x14ac:dyDescent="0.25">
      <c r="A10" s="161">
        <v>1</v>
      </c>
      <c r="B10" s="413" t="s">
        <v>661</v>
      </c>
      <c r="C10" s="413" t="s">
        <v>594</v>
      </c>
      <c r="D10" s="414">
        <f>3+3</f>
        <v>6</v>
      </c>
      <c r="F10" s="235" t="s">
        <v>221</v>
      </c>
    </row>
    <row r="11" spans="1:6" ht="30" x14ac:dyDescent="0.25">
      <c r="A11" s="163">
        <v>2</v>
      </c>
      <c r="B11" s="356" t="s">
        <v>694</v>
      </c>
      <c r="C11" s="356" t="s">
        <v>595</v>
      </c>
      <c r="D11" s="397">
        <f>3+3</f>
        <v>6</v>
      </c>
      <c r="F11" s="235" t="s">
        <v>223</v>
      </c>
    </row>
    <row r="12" spans="1:6" s="182" customFormat="1" ht="60" x14ac:dyDescent="0.25">
      <c r="A12" s="163">
        <f t="shared" ref="A12" si="0">A11+1</f>
        <v>3</v>
      </c>
      <c r="B12" s="411" t="s">
        <v>660</v>
      </c>
      <c r="C12" s="356" t="s">
        <v>596</v>
      </c>
      <c r="D12" s="397">
        <v>10</v>
      </c>
      <c r="F12" s="235" t="s">
        <v>224</v>
      </c>
    </row>
    <row r="13" spans="1:6" s="182" customFormat="1" ht="60" x14ac:dyDescent="0.25">
      <c r="A13" s="163">
        <v>4</v>
      </c>
      <c r="B13" s="411" t="s">
        <v>662</v>
      </c>
      <c r="C13" s="356" t="s">
        <v>597</v>
      </c>
      <c r="D13" s="397">
        <f>1+1</f>
        <v>2</v>
      </c>
    </row>
    <row r="14" spans="1:6" s="182" customFormat="1" ht="30" x14ac:dyDescent="0.25">
      <c r="A14" s="163">
        <v>5</v>
      </c>
      <c r="B14" s="411" t="s">
        <v>650</v>
      </c>
      <c r="C14" s="356" t="s">
        <v>634</v>
      </c>
      <c r="D14" s="397">
        <v>10</v>
      </c>
    </row>
    <row r="15" spans="1:6" s="182" customFormat="1" ht="60" x14ac:dyDescent="0.25">
      <c r="A15" s="163">
        <v>6</v>
      </c>
      <c r="B15" s="411" t="s">
        <v>663</v>
      </c>
      <c r="C15" s="356" t="s">
        <v>598</v>
      </c>
      <c r="D15" s="397">
        <f>3+3</f>
        <v>6</v>
      </c>
    </row>
    <row r="16" spans="1:6" s="182" customFormat="1" ht="60" x14ac:dyDescent="0.25">
      <c r="A16" s="163">
        <v>7</v>
      </c>
      <c r="B16" s="411" t="s">
        <v>664</v>
      </c>
      <c r="C16" s="356" t="s">
        <v>599</v>
      </c>
      <c r="D16" s="397">
        <f>3+3</f>
        <v>6</v>
      </c>
    </row>
    <row r="17" spans="1:4" s="182" customFormat="1" ht="45" x14ac:dyDescent="0.25">
      <c r="A17" s="163">
        <v>8</v>
      </c>
      <c r="B17" s="411" t="s">
        <v>665</v>
      </c>
      <c r="C17" s="356" t="s">
        <v>635</v>
      </c>
      <c r="D17" s="397">
        <f>3+3</f>
        <v>6</v>
      </c>
    </row>
    <row r="18" spans="1:4" s="182" customFormat="1" ht="60" x14ac:dyDescent="0.25">
      <c r="A18" s="163">
        <v>9</v>
      </c>
      <c r="B18" s="411" t="s">
        <v>666</v>
      </c>
      <c r="C18" s="356" t="s">
        <v>600</v>
      </c>
      <c r="D18" s="397">
        <f t="shared" ref="D18:D21" si="1">1+1</f>
        <v>2</v>
      </c>
    </row>
    <row r="19" spans="1:4" s="182" customFormat="1" ht="45" x14ac:dyDescent="0.25">
      <c r="A19" s="163">
        <v>10</v>
      </c>
      <c r="B19" s="411" t="s">
        <v>667</v>
      </c>
      <c r="C19" s="356" t="s">
        <v>636</v>
      </c>
      <c r="D19" s="397">
        <f t="shared" si="1"/>
        <v>2</v>
      </c>
    </row>
    <row r="20" spans="1:4" s="182" customFormat="1" ht="60" x14ac:dyDescent="0.25">
      <c r="A20" s="163">
        <v>11</v>
      </c>
      <c r="B20" s="411" t="s">
        <v>668</v>
      </c>
      <c r="C20" s="356" t="s">
        <v>637</v>
      </c>
      <c r="D20" s="397">
        <f t="shared" si="1"/>
        <v>2</v>
      </c>
    </row>
    <row r="21" spans="1:4" s="182" customFormat="1" ht="60" x14ac:dyDescent="0.25">
      <c r="A21" s="163">
        <v>12</v>
      </c>
      <c r="B21" s="411" t="s">
        <v>669</v>
      </c>
      <c r="C21" s="356" t="s">
        <v>601</v>
      </c>
      <c r="D21" s="397">
        <f t="shared" si="1"/>
        <v>2</v>
      </c>
    </row>
    <row r="22" spans="1:4" s="182" customFormat="1" ht="30" x14ac:dyDescent="0.25">
      <c r="A22" s="163">
        <v>13</v>
      </c>
      <c r="B22" s="356" t="s">
        <v>670</v>
      </c>
      <c r="C22" s="356">
        <v>2019</v>
      </c>
      <c r="D22" s="397">
        <f t="shared" ref="D22:D28" si="2">3+3</f>
        <v>6</v>
      </c>
    </row>
    <row r="23" spans="1:4" s="182" customFormat="1" ht="30" x14ac:dyDescent="0.25">
      <c r="A23" s="163">
        <v>14</v>
      </c>
      <c r="B23" s="361" t="s">
        <v>671</v>
      </c>
      <c r="C23" s="361">
        <v>2019</v>
      </c>
      <c r="D23" s="397">
        <f t="shared" si="2"/>
        <v>6</v>
      </c>
    </row>
    <row r="24" spans="1:4" s="182" customFormat="1" x14ac:dyDescent="0.25">
      <c r="A24" s="163">
        <v>15</v>
      </c>
      <c r="B24" s="412" t="s">
        <v>672</v>
      </c>
      <c r="C24" s="361">
        <v>2018</v>
      </c>
      <c r="D24" s="397">
        <f t="shared" si="2"/>
        <v>6</v>
      </c>
    </row>
    <row r="25" spans="1:4" s="182" customFormat="1" ht="30" x14ac:dyDescent="0.25">
      <c r="A25" s="163">
        <v>16</v>
      </c>
      <c r="B25" s="361" t="s">
        <v>659</v>
      </c>
      <c r="C25" s="361" t="s">
        <v>602</v>
      </c>
      <c r="D25" s="397">
        <f t="shared" si="2"/>
        <v>6</v>
      </c>
    </row>
    <row r="26" spans="1:4" s="182" customFormat="1" ht="30" x14ac:dyDescent="0.25">
      <c r="A26" s="163">
        <v>17</v>
      </c>
      <c r="B26" s="356" t="s">
        <v>673</v>
      </c>
      <c r="C26" s="356" t="s">
        <v>603</v>
      </c>
      <c r="D26" s="397">
        <f t="shared" si="2"/>
        <v>6</v>
      </c>
    </row>
    <row r="27" spans="1:4" s="182" customFormat="1" ht="30" x14ac:dyDescent="0.25">
      <c r="A27" s="163">
        <v>18</v>
      </c>
      <c r="B27" s="356" t="s">
        <v>674</v>
      </c>
      <c r="C27" s="356" t="s">
        <v>603</v>
      </c>
      <c r="D27" s="397">
        <f t="shared" si="2"/>
        <v>6</v>
      </c>
    </row>
    <row r="28" spans="1:4" s="182" customFormat="1" ht="30" x14ac:dyDescent="0.25">
      <c r="A28" s="163">
        <v>19</v>
      </c>
      <c r="B28" s="356" t="s">
        <v>675</v>
      </c>
      <c r="C28" s="356" t="s">
        <v>604</v>
      </c>
      <c r="D28" s="397">
        <f t="shared" si="2"/>
        <v>6</v>
      </c>
    </row>
    <row r="29" spans="1:4" s="182" customFormat="1" ht="45" x14ac:dyDescent="0.25">
      <c r="A29" s="163">
        <v>20</v>
      </c>
      <c r="B29" s="356" t="s">
        <v>676</v>
      </c>
      <c r="C29" s="356" t="s">
        <v>605</v>
      </c>
      <c r="D29" s="397">
        <f>1+1</f>
        <v>2</v>
      </c>
    </row>
    <row r="30" spans="1:4" s="182" customFormat="1" ht="30" x14ac:dyDescent="0.25">
      <c r="A30" s="163">
        <v>21</v>
      </c>
      <c r="B30" s="356" t="s">
        <v>677</v>
      </c>
      <c r="C30" s="356" t="s">
        <v>606</v>
      </c>
      <c r="D30" s="397">
        <f t="shared" ref="D30:D37" si="3">3+3</f>
        <v>6</v>
      </c>
    </row>
    <row r="31" spans="1:4" s="182" customFormat="1" ht="60" x14ac:dyDescent="0.25">
      <c r="A31" s="163">
        <v>22</v>
      </c>
      <c r="B31" s="356" t="s">
        <v>695</v>
      </c>
      <c r="C31" s="356" t="s">
        <v>607</v>
      </c>
      <c r="D31" s="397">
        <v>10</v>
      </c>
    </row>
    <row r="32" spans="1:4" s="182" customFormat="1" ht="30" x14ac:dyDescent="0.25">
      <c r="A32" s="163">
        <v>23</v>
      </c>
      <c r="B32" s="356" t="s">
        <v>678</v>
      </c>
      <c r="C32" s="356" t="s">
        <v>608</v>
      </c>
      <c r="D32" s="397">
        <f t="shared" si="3"/>
        <v>6</v>
      </c>
    </row>
    <row r="33" spans="1:4" s="182" customFormat="1" ht="45" x14ac:dyDescent="0.25">
      <c r="A33" s="163">
        <v>24</v>
      </c>
      <c r="B33" s="356" t="s">
        <v>679</v>
      </c>
      <c r="C33" s="356" t="s">
        <v>609</v>
      </c>
      <c r="D33" s="397">
        <f t="shared" si="3"/>
        <v>6</v>
      </c>
    </row>
    <row r="34" spans="1:4" s="182" customFormat="1" ht="60" x14ac:dyDescent="0.25">
      <c r="A34" s="163">
        <v>25</v>
      </c>
      <c r="B34" s="356" t="s">
        <v>680</v>
      </c>
      <c r="C34" s="356" t="s">
        <v>610</v>
      </c>
      <c r="D34" s="397">
        <f t="shared" si="3"/>
        <v>6</v>
      </c>
    </row>
    <row r="35" spans="1:4" s="182" customFormat="1" ht="30" x14ac:dyDescent="0.25">
      <c r="A35" s="163">
        <v>26</v>
      </c>
      <c r="B35" s="356" t="s">
        <v>681</v>
      </c>
      <c r="C35" s="356" t="s">
        <v>611</v>
      </c>
      <c r="D35" s="397">
        <f t="shared" si="3"/>
        <v>6</v>
      </c>
    </row>
    <row r="36" spans="1:4" s="182" customFormat="1" ht="30" x14ac:dyDescent="0.25">
      <c r="A36" s="163">
        <v>27</v>
      </c>
      <c r="B36" s="356" t="s">
        <v>682</v>
      </c>
      <c r="C36" s="356" t="s">
        <v>612</v>
      </c>
      <c r="D36" s="397">
        <f t="shared" si="3"/>
        <v>6</v>
      </c>
    </row>
    <row r="37" spans="1:4" s="182" customFormat="1" ht="30" x14ac:dyDescent="0.25">
      <c r="A37" s="163">
        <v>28</v>
      </c>
      <c r="B37" s="356" t="s">
        <v>683</v>
      </c>
      <c r="C37" s="356" t="s">
        <v>612</v>
      </c>
      <c r="D37" s="397">
        <f t="shared" si="3"/>
        <v>6</v>
      </c>
    </row>
    <row r="38" spans="1:4" s="182" customFormat="1" ht="45" x14ac:dyDescent="0.25">
      <c r="A38" s="163">
        <v>29</v>
      </c>
      <c r="B38" s="356" t="s">
        <v>684</v>
      </c>
      <c r="C38" s="356" t="s">
        <v>613</v>
      </c>
      <c r="D38" s="397">
        <f>1+1</f>
        <v>2</v>
      </c>
    </row>
    <row r="39" spans="1:4" s="182" customFormat="1" ht="30" x14ac:dyDescent="0.25">
      <c r="A39" s="163">
        <v>30</v>
      </c>
      <c r="B39" s="356" t="s">
        <v>685</v>
      </c>
      <c r="C39" s="356" t="s">
        <v>614</v>
      </c>
      <c r="D39" s="397">
        <f t="shared" ref="D39:D47" si="4">3+3</f>
        <v>6</v>
      </c>
    </row>
    <row r="40" spans="1:4" s="182" customFormat="1" ht="60" x14ac:dyDescent="0.25">
      <c r="A40" s="163">
        <v>31</v>
      </c>
      <c r="B40" s="356" t="s">
        <v>686</v>
      </c>
      <c r="C40" s="356" t="s">
        <v>614</v>
      </c>
      <c r="D40" s="397">
        <f t="shared" si="4"/>
        <v>6</v>
      </c>
    </row>
    <row r="41" spans="1:4" s="182" customFormat="1" ht="60" x14ac:dyDescent="0.25">
      <c r="A41" s="163">
        <v>32</v>
      </c>
      <c r="B41" s="356" t="s">
        <v>687</v>
      </c>
      <c r="C41" s="356" t="s">
        <v>615</v>
      </c>
      <c r="D41" s="397">
        <f t="shared" si="4"/>
        <v>6</v>
      </c>
    </row>
    <row r="42" spans="1:4" s="182" customFormat="1" ht="45" x14ac:dyDescent="0.25">
      <c r="A42" s="163">
        <v>33</v>
      </c>
      <c r="B42" s="356" t="s">
        <v>688</v>
      </c>
      <c r="C42" s="356" t="s">
        <v>616</v>
      </c>
      <c r="D42" s="397">
        <f t="shared" si="4"/>
        <v>6</v>
      </c>
    </row>
    <row r="43" spans="1:4" s="182" customFormat="1" ht="60" x14ac:dyDescent="0.25">
      <c r="A43" s="163">
        <v>34</v>
      </c>
      <c r="B43" s="356" t="s">
        <v>689</v>
      </c>
      <c r="C43" s="356" t="s">
        <v>617</v>
      </c>
      <c r="D43" s="397">
        <f t="shared" si="4"/>
        <v>6</v>
      </c>
    </row>
    <row r="44" spans="1:4" s="182" customFormat="1" ht="60" x14ac:dyDescent="0.25">
      <c r="A44" s="163">
        <v>35</v>
      </c>
      <c r="B44" s="356" t="s">
        <v>690</v>
      </c>
      <c r="C44" s="356" t="s">
        <v>618</v>
      </c>
      <c r="D44" s="397">
        <f t="shared" si="4"/>
        <v>6</v>
      </c>
    </row>
    <row r="45" spans="1:4" s="182" customFormat="1" ht="60" x14ac:dyDescent="0.25">
      <c r="A45" s="163">
        <v>36</v>
      </c>
      <c r="B45" s="356" t="s">
        <v>691</v>
      </c>
      <c r="C45" s="356" t="s">
        <v>619</v>
      </c>
      <c r="D45" s="397">
        <f t="shared" si="4"/>
        <v>6</v>
      </c>
    </row>
    <row r="46" spans="1:4" s="182" customFormat="1" ht="45" x14ac:dyDescent="0.25">
      <c r="A46" s="163">
        <v>37</v>
      </c>
      <c r="B46" s="356" t="s">
        <v>692</v>
      </c>
      <c r="C46" s="356" t="s">
        <v>619</v>
      </c>
      <c r="D46" s="397">
        <f t="shared" si="4"/>
        <v>6</v>
      </c>
    </row>
    <row r="47" spans="1:4" s="182" customFormat="1" ht="45.75" thickBot="1" x14ac:dyDescent="0.3">
      <c r="A47" s="275">
        <v>38</v>
      </c>
      <c r="B47" s="357" t="s">
        <v>693</v>
      </c>
      <c r="C47" s="357" t="s">
        <v>620</v>
      </c>
      <c r="D47" s="415">
        <f t="shared" si="4"/>
        <v>6</v>
      </c>
    </row>
    <row r="48" spans="1:4" ht="15.75" thickBot="1" x14ac:dyDescent="0.3">
      <c r="A48" s="409"/>
      <c r="B48" s="116"/>
      <c r="C48" s="340" t="str">
        <f>"Total "&amp;LEFT(A7,3)</f>
        <v>Total I22</v>
      </c>
      <c r="D48" s="410">
        <f>SUM(D10:D47)</f>
        <v>212</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20"/>
  <sheetViews>
    <sheetView workbookViewId="0">
      <selection activeCell="G33" sqref="G33"/>
    </sheetView>
  </sheetViews>
  <sheetFormatPr defaultRowHeight="15" x14ac:dyDescent="0.25"/>
  <cols>
    <col min="1" max="1" width="5.140625" customWidth="1"/>
    <col min="2" max="2" width="27.5703125" customWidth="1"/>
    <col min="3" max="3" width="46.85546875" style="182" customWidth="1"/>
    <col min="4" max="4" width="30" style="182" customWidth="1"/>
    <col min="5" max="5" width="10.5703125" customWidth="1"/>
    <col min="6" max="6" width="9.7109375" customWidth="1"/>
  </cols>
  <sheetData>
    <row r="1" spans="1:8" x14ac:dyDescent="0.25">
      <c r="A1" s="230" t="str">
        <f>'Date initiale'!C3</f>
        <v>Universitatea de Arhitectură și Urbanism "Ion Mincu" București</v>
      </c>
      <c r="B1" s="230"/>
      <c r="C1" s="230"/>
      <c r="D1" s="230"/>
      <c r="E1" s="230"/>
    </row>
    <row r="2" spans="1:8" x14ac:dyDescent="0.25">
      <c r="A2" s="230" t="str">
        <f>'Date initiale'!B4&amp;" "&amp;'Date initiale'!C4</f>
        <v>Facultatea ARHITECTURA</v>
      </c>
      <c r="B2" s="230"/>
      <c r="C2" s="230"/>
      <c r="D2" s="230"/>
      <c r="E2" s="230"/>
    </row>
    <row r="3" spans="1:8" x14ac:dyDescent="0.25">
      <c r="A3" s="230" t="str">
        <f>'Date initiale'!B5&amp;" "&amp;'Date initiale'!C5</f>
        <v>Departamentul BAZELE PROIECTARII</v>
      </c>
      <c r="B3" s="230"/>
      <c r="C3" s="230"/>
      <c r="D3" s="230"/>
      <c r="E3" s="230"/>
    </row>
    <row r="4" spans="1:8" x14ac:dyDescent="0.25">
      <c r="A4" s="116" t="str">
        <f>'Date initiale'!C6&amp;", "&amp;'Date initiale'!C7</f>
        <v>ANA MARIA CRISAN, 27</v>
      </c>
      <c r="B4" s="116"/>
      <c r="C4" s="116"/>
      <c r="D4" s="116"/>
      <c r="E4" s="116"/>
    </row>
    <row r="5" spans="1:8" s="182" customFormat="1" x14ac:dyDescent="0.25">
      <c r="A5" s="116"/>
      <c r="B5" s="116"/>
      <c r="C5" s="116"/>
      <c r="D5" s="116"/>
      <c r="E5" s="116"/>
    </row>
    <row r="6" spans="1:8" ht="15.75" x14ac:dyDescent="0.25">
      <c r="A6" s="244" t="s">
        <v>159</v>
      </c>
    </row>
    <row r="7" spans="1:8" ht="15.75" x14ac:dyDescent="0.25">
      <c r="A7" s="562" t="str">
        <f>'Descriere indicatori'!A30&amp;". "&amp;'Descriere indicatori'!B30</f>
        <v xml:space="preserve">I23. Îndrumare de doctorat sau în co-tutelă la nivel internaţional/naţional </v>
      </c>
      <c r="B7" s="562"/>
      <c r="C7" s="562"/>
      <c r="D7" s="562"/>
      <c r="E7" s="562"/>
      <c r="F7" s="562"/>
    </row>
    <row r="8" spans="1:8" ht="15.75" thickBot="1" x14ac:dyDescent="0.3"/>
    <row r="9" spans="1:8" ht="30.75" thickBot="1" x14ac:dyDescent="0.3">
      <c r="A9" s="155" t="s">
        <v>80</v>
      </c>
      <c r="B9" s="156" t="s">
        <v>202</v>
      </c>
      <c r="C9" s="156" t="s">
        <v>204</v>
      </c>
      <c r="D9" s="156" t="s">
        <v>203</v>
      </c>
      <c r="E9" s="156" t="s">
        <v>111</v>
      </c>
      <c r="F9" s="254" t="s">
        <v>196</v>
      </c>
      <c r="H9" s="234" t="s">
        <v>157</v>
      </c>
    </row>
    <row r="10" spans="1:8" x14ac:dyDescent="0.25">
      <c r="A10" s="161">
        <v>1</v>
      </c>
      <c r="B10" s="274"/>
      <c r="C10" s="274"/>
      <c r="D10" s="274"/>
      <c r="E10" s="162"/>
      <c r="F10" s="303"/>
      <c r="H10" s="235" t="s">
        <v>221</v>
      </c>
    </row>
    <row r="11" spans="1:8" x14ac:dyDescent="0.25">
      <c r="A11" s="163">
        <f>A10+1</f>
        <v>2</v>
      </c>
      <c r="B11" s="263"/>
      <c r="C11" s="263"/>
      <c r="D11" s="263"/>
      <c r="E11" s="35"/>
      <c r="F11" s="304"/>
      <c r="H11" s="235" t="s">
        <v>223</v>
      </c>
    </row>
    <row r="12" spans="1:8" x14ac:dyDescent="0.25">
      <c r="A12" s="163">
        <f t="shared" ref="A12:A19" si="0">A11+1</f>
        <v>3</v>
      </c>
      <c r="B12" s="263"/>
      <c r="C12" s="263"/>
      <c r="D12" s="263"/>
      <c r="E12" s="35"/>
      <c r="F12" s="304"/>
    </row>
    <row r="13" spans="1:8" x14ac:dyDescent="0.25">
      <c r="A13" s="163">
        <f t="shared" si="0"/>
        <v>4</v>
      </c>
      <c r="B13" s="263"/>
      <c r="C13" s="263"/>
      <c r="D13" s="263"/>
      <c r="E13" s="35"/>
      <c r="F13" s="304"/>
    </row>
    <row r="14" spans="1:8" x14ac:dyDescent="0.25">
      <c r="A14" s="163">
        <f t="shared" si="0"/>
        <v>5</v>
      </c>
      <c r="B14" s="263"/>
      <c r="C14" s="263"/>
      <c r="D14" s="263"/>
      <c r="E14" s="35"/>
      <c r="F14" s="304"/>
    </row>
    <row r="15" spans="1:8" x14ac:dyDescent="0.25">
      <c r="A15" s="163">
        <f t="shared" si="0"/>
        <v>6</v>
      </c>
      <c r="B15" s="263"/>
      <c r="C15" s="263"/>
      <c r="D15" s="263"/>
      <c r="E15" s="35"/>
      <c r="F15" s="304"/>
    </row>
    <row r="16" spans="1:8" x14ac:dyDescent="0.25">
      <c r="A16" s="163">
        <f t="shared" si="0"/>
        <v>7</v>
      </c>
      <c r="B16" s="263"/>
      <c r="C16" s="263"/>
      <c r="D16" s="263"/>
      <c r="E16" s="35"/>
      <c r="F16" s="304"/>
    </row>
    <row r="17" spans="1:6" x14ac:dyDescent="0.25">
      <c r="A17" s="163">
        <f t="shared" si="0"/>
        <v>8</v>
      </c>
      <c r="B17" s="263"/>
      <c r="C17" s="263"/>
      <c r="D17" s="263"/>
      <c r="E17" s="35"/>
      <c r="F17" s="304"/>
    </row>
    <row r="18" spans="1:6" x14ac:dyDescent="0.25">
      <c r="A18" s="163">
        <f t="shared" si="0"/>
        <v>9</v>
      </c>
      <c r="B18" s="263"/>
      <c r="C18" s="263"/>
      <c r="D18" s="263"/>
      <c r="E18" s="35"/>
      <c r="F18" s="304"/>
    </row>
    <row r="19" spans="1:6" ht="15.75" thickBot="1" x14ac:dyDescent="0.3">
      <c r="A19" s="275">
        <f t="shared" si="0"/>
        <v>10</v>
      </c>
      <c r="B19" s="276"/>
      <c r="C19" s="276"/>
      <c r="D19" s="276"/>
      <c r="E19" s="152"/>
      <c r="F19" s="305"/>
    </row>
    <row r="20" spans="1:6" ht="15.75" thickBot="1" x14ac:dyDescent="0.3">
      <c r="A20" s="306"/>
      <c r="B20" s="116"/>
      <c r="C20" s="116"/>
      <c r="D20" s="116"/>
      <c r="E20" s="119" t="str">
        <f>"Total "&amp;LEFT(A7,3)</f>
        <v>Total I23</v>
      </c>
      <c r="F20" s="277">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workbookViewId="0">
      <selection activeCell="A16" sqref="A16"/>
    </sheetView>
  </sheetViews>
  <sheetFormatPr defaultRowHeight="15" x14ac:dyDescent="0.25"/>
  <sheetData>
    <row r="1" spans="1:28" x14ac:dyDescent="0.25">
      <c r="A1" t="s">
        <v>155</v>
      </c>
      <c r="AA1" s="279" t="s">
        <v>205</v>
      </c>
      <c r="AB1" t="s">
        <v>206</v>
      </c>
    </row>
    <row r="2" spans="1:28" x14ac:dyDescent="0.25">
      <c r="A2" t="s">
        <v>156</v>
      </c>
    </row>
    <row r="6" spans="1:28" x14ac:dyDescent="0.25">
      <c r="A6" t="s">
        <v>191</v>
      </c>
    </row>
    <row r="7" spans="1:28" x14ac:dyDescent="0.25">
      <c r="A7" t="s">
        <v>192</v>
      </c>
    </row>
    <row r="8" spans="1:28" x14ac:dyDescent="0.25">
      <c r="A8" t="s">
        <v>193</v>
      </c>
    </row>
    <row r="9" spans="1:28" x14ac:dyDescent="0.25">
      <c r="A9" t="s">
        <v>194</v>
      </c>
    </row>
    <row r="10" spans="1:28" x14ac:dyDescent="0.25">
      <c r="A10" t="s">
        <v>195</v>
      </c>
    </row>
    <row r="13" spans="1:28" x14ac:dyDescent="0.25">
      <c r="A13" t="s">
        <v>77</v>
      </c>
    </row>
    <row r="14" spans="1:28" x14ac:dyDescent="0.25">
      <c r="A14" t="s">
        <v>263</v>
      </c>
    </row>
    <row r="15" spans="1:28" x14ac:dyDescent="0.25">
      <c r="A15" t="s">
        <v>264</v>
      </c>
    </row>
  </sheetData>
  <phoneticPr fontId="11"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D51"/>
  <sheetViews>
    <sheetView showGridLines="0" showRowColHeaders="0" topLeftCell="A10" zoomScaleNormal="100" workbookViewId="0">
      <selection activeCell="B15" sqref="B15"/>
    </sheetView>
  </sheetViews>
  <sheetFormatPr defaultRowHeight="15" x14ac:dyDescent="0.25"/>
  <cols>
    <col min="1" max="1" width="8.5703125" customWidth="1"/>
    <col min="2" max="2" width="55" customWidth="1"/>
    <col min="3" max="3" width="9.42578125" style="61" customWidth="1"/>
    <col min="4" max="4" width="14.28515625" customWidth="1"/>
  </cols>
  <sheetData>
    <row r="1" spans="1:4" x14ac:dyDescent="0.25">
      <c r="A1" s="75" t="s">
        <v>226</v>
      </c>
      <c r="C1"/>
    </row>
    <row r="2" spans="1:4" x14ac:dyDescent="0.25">
      <c r="A2" s="75"/>
      <c r="C2"/>
    </row>
    <row r="3" spans="1:4" ht="45" x14ac:dyDescent="0.25">
      <c r="A3" s="60" t="s">
        <v>91</v>
      </c>
      <c r="B3" s="12" t="s">
        <v>19</v>
      </c>
      <c r="C3" s="60" t="s">
        <v>20</v>
      </c>
      <c r="D3" s="12" t="s">
        <v>129</v>
      </c>
    </row>
    <row r="4" spans="1:4" ht="30" x14ac:dyDescent="0.25">
      <c r="A4" s="66" t="s">
        <v>161</v>
      </c>
      <c r="B4" s="11" t="s">
        <v>22</v>
      </c>
      <c r="C4" s="66" t="s">
        <v>132</v>
      </c>
      <c r="D4" s="63" t="s">
        <v>130</v>
      </c>
    </row>
    <row r="5" spans="1:4" x14ac:dyDescent="0.25">
      <c r="A5" s="66" t="s">
        <v>162</v>
      </c>
      <c r="B5" s="11" t="s">
        <v>24</v>
      </c>
      <c r="C5" s="66" t="s">
        <v>25</v>
      </c>
      <c r="D5" s="63" t="s">
        <v>18</v>
      </c>
    </row>
    <row r="6" spans="1:4" ht="30" x14ac:dyDescent="0.25">
      <c r="A6" s="66" t="s">
        <v>163</v>
      </c>
      <c r="B6" s="26" t="s">
        <v>27</v>
      </c>
      <c r="C6" s="66" t="s">
        <v>28</v>
      </c>
      <c r="D6" s="63" t="s">
        <v>29</v>
      </c>
    </row>
    <row r="7" spans="1:4" x14ac:dyDescent="0.25">
      <c r="A7" s="66" t="s">
        <v>164</v>
      </c>
      <c r="B7" s="11" t="s">
        <v>31</v>
      </c>
      <c r="C7" s="66" t="s">
        <v>32</v>
      </c>
      <c r="D7" s="63" t="s">
        <v>33</v>
      </c>
    </row>
    <row r="8" spans="1:4" s="48" customFormat="1" ht="60" x14ac:dyDescent="0.25">
      <c r="A8" s="66" t="s">
        <v>165</v>
      </c>
      <c r="B8" s="63" t="s">
        <v>35</v>
      </c>
      <c r="C8" s="66" t="s">
        <v>28</v>
      </c>
      <c r="D8" s="63" t="s">
        <v>33</v>
      </c>
    </row>
    <row r="9" spans="1:4" ht="30" x14ac:dyDescent="0.25">
      <c r="A9" s="66" t="s">
        <v>166</v>
      </c>
      <c r="B9" s="15" t="s">
        <v>37</v>
      </c>
      <c r="C9" s="66" t="s">
        <v>38</v>
      </c>
      <c r="D9" s="63" t="s">
        <v>33</v>
      </c>
    </row>
    <row r="10" spans="1:4" ht="26.25" customHeight="1" x14ac:dyDescent="0.25">
      <c r="A10" s="66" t="s">
        <v>167</v>
      </c>
      <c r="B10" s="15" t="s">
        <v>40</v>
      </c>
      <c r="C10" s="66" t="s">
        <v>38</v>
      </c>
      <c r="D10" s="63" t="s">
        <v>33</v>
      </c>
    </row>
    <row r="11" spans="1:4" ht="30" x14ac:dyDescent="0.25">
      <c r="A11" s="66" t="s">
        <v>168</v>
      </c>
      <c r="B11" s="15" t="s">
        <v>42</v>
      </c>
      <c r="C11" s="66" t="s">
        <v>28</v>
      </c>
      <c r="D11" s="63" t="s">
        <v>43</v>
      </c>
    </row>
    <row r="12" spans="1:4" ht="30" x14ac:dyDescent="0.25">
      <c r="A12" s="66" t="s">
        <v>169</v>
      </c>
      <c r="B12" s="11" t="s">
        <v>45</v>
      </c>
      <c r="C12" s="66" t="s">
        <v>46</v>
      </c>
      <c r="D12" s="63" t="s">
        <v>43</v>
      </c>
    </row>
    <row r="13" spans="1:4" ht="62.25" customHeight="1" x14ac:dyDescent="0.25">
      <c r="A13" s="66" t="s">
        <v>170</v>
      </c>
      <c r="B13" s="62" t="s">
        <v>48</v>
      </c>
      <c r="C13" s="66" t="s">
        <v>131</v>
      </c>
      <c r="D13" s="63" t="s">
        <v>49</v>
      </c>
    </row>
    <row r="14" spans="1:4" ht="60" x14ac:dyDescent="0.25">
      <c r="A14" s="67" t="s">
        <v>171</v>
      </c>
      <c r="B14" s="15" t="s">
        <v>51</v>
      </c>
      <c r="C14" s="66" t="s">
        <v>133</v>
      </c>
      <c r="D14" s="63" t="s">
        <v>52</v>
      </c>
    </row>
    <row r="15" spans="1:4" ht="46.5" customHeight="1" x14ac:dyDescent="0.25">
      <c r="A15" s="68"/>
      <c r="B15" s="15" t="s">
        <v>53</v>
      </c>
      <c r="C15" s="66" t="s">
        <v>134</v>
      </c>
      <c r="D15" s="63" t="s">
        <v>54</v>
      </c>
    </row>
    <row r="16" spans="1:4" ht="30" x14ac:dyDescent="0.25">
      <c r="A16" s="69"/>
      <c r="B16" s="30" t="s">
        <v>55</v>
      </c>
      <c r="C16" s="66" t="s">
        <v>135</v>
      </c>
      <c r="D16" s="63" t="s">
        <v>56</v>
      </c>
    </row>
    <row r="17" spans="1:4" ht="45" x14ac:dyDescent="0.25">
      <c r="A17" s="66" t="s">
        <v>172</v>
      </c>
      <c r="B17" s="15" t="s">
        <v>58</v>
      </c>
      <c r="C17" s="66" t="s">
        <v>136</v>
      </c>
      <c r="D17" s="63" t="s">
        <v>84</v>
      </c>
    </row>
    <row r="18" spans="1:4" ht="42" customHeight="1" x14ac:dyDescent="0.25">
      <c r="A18" s="66" t="s">
        <v>173</v>
      </c>
      <c r="B18" s="15" t="s">
        <v>86</v>
      </c>
      <c r="C18" s="66" t="s">
        <v>134</v>
      </c>
      <c r="D18" s="63" t="s">
        <v>84</v>
      </c>
    </row>
    <row r="19" spans="1:4" ht="70.5" customHeight="1" x14ac:dyDescent="0.25">
      <c r="A19" s="550" t="s">
        <v>174</v>
      </c>
      <c r="B19" s="11" t="s">
        <v>88</v>
      </c>
      <c r="C19" s="66" t="s">
        <v>137</v>
      </c>
      <c r="D19" s="63" t="s">
        <v>84</v>
      </c>
    </row>
    <row r="20" spans="1:4" ht="45" x14ac:dyDescent="0.25">
      <c r="A20" s="551"/>
      <c r="B20" s="11" t="s">
        <v>89</v>
      </c>
      <c r="C20" s="66" t="s">
        <v>138</v>
      </c>
      <c r="D20" s="63" t="s">
        <v>84</v>
      </c>
    </row>
    <row r="21" spans="1:4" ht="60" x14ac:dyDescent="0.25">
      <c r="A21" s="215" t="s">
        <v>174</v>
      </c>
      <c r="B21" s="11" t="s">
        <v>90</v>
      </c>
      <c r="C21" s="66" t="s">
        <v>139</v>
      </c>
      <c r="D21" s="63" t="s">
        <v>84</v>
      </c>
    </row>
    <row r="22" spans="1:4" ht="150" x14ac:dyDescent="0.25">
      <c r="A22" s="72" t="s">
        <v>0</v>
      </c>
      <c r="B22" s="70" t="s">
        <v>146</v>
      </c>
      <c r="C22" s="71" t="s">
        <v>114</v>
      </c>
      <c r="D22" s="70" t="s">
        <v>113</v>
      </c>
    </row>
    <row r="23" spans="1:4" ht="60" x14ac:dyDescent="0.25">
      <c r="A23" s="69" t="s">
        <v>175</v>
      </c>
      <c r="B23" s="56" t="s">
        <v>93</v>
      </c>
      <c r="C23" s="69" t="s">
        <v>140</v>
      </c>
      <c r="D23" s="65" t="s">
        <v>94</v>
      </c>
    </row>
    <row r="24" spans="1:4" ht="60" x14ac:dyDescent="0.25">
      <c r="A24" s="66" t="s">
        <v>176</v>
      </c>
      <c r="B24" s="15" t="s">
        <v>96</v>
      </c>
      <c r="C24" s="66" t="s">
        <v>141</v>
      </c>
      <c r="D24" s="63" t="s">
        <v>97</v>
      </c>
    </row>
    <row r="25" spans="1:4" ht="106.5" customHeight="1" x14ac:dyDescent="0.25">
      <c r="A25" s="66" t="s">
        <v>177</v>
      </c>
      <c r="B25" s="74" t="s">
        <v>59</v>
      </c>
      <c r="C25" s="66" t="s">
        <v>142</v>
      </c>
      <c r="D25" s="63" t="s">
        <v>60</v>
      </c>
    </row>
    <row r="26" spans="1:4" ht="45" x14ac:dyDescent="0.25">
      <c r="A26" s="66" t="s">
        <v>178</v>
      </c>
      <c r="B26" s="73" t="s">
        <v>62</v>
      </c>
      <c r="C26" s="66" t="s">
        <v>143</v>
      </c>
      <c r="D26" s="63" t="s">
        <v>63</v>
      </c>
    </row>
    <row r="27" spans="1:4" ht="30" x14ac:dyDescent="0.25">
      <c r="A27" s="66" t="s">
        <v>179</v>
      </c>
      <c r="B27" s="65" t="s">
        <v>65</v>
      </c>
      <c r="C27" s="66" t="s">
        <v>141</v>
      </c>
      <c r="D27" s="63" t="s">
        <v>63</v>
      </c>
    </row>
    <row r="28" spans="1:4" ht="105" x14ac:dyDescent="0.25">
      <c r="A28" s="66" t="s">
        <v>180</v>
      </c>
      <c r="B28" s="64" t="s">
        <v>67</v>
      </c>
      <c r="C28" s="66" t="s">
        <v>144</v>
      </c>
      <c r="D28" s="63" t="s">
        <v>68</v>
      </c>
    </row>
    <row r="29" spans="1:4" ht="75" x14ac:dyDescent="0.25">
      <c r="A29" s="66" t="s">
        <v>181</v>
      </c>
      <c r="B29" s="63" t="s">
        <v>70</v>
      </c>
      <c r="C29" s="66" t="s">
        <v>145</v>
      </c>
      <c r="D29" s="63" t="s">
        <v>60</v>
      </c>
    </row>
    <row r="30" spans="1:4" ht="30" x14ac:dyDescent="0.25">
      <c r="A30" s="66" t="s">
        <v>182</v>
      </c>
      <c r="B30" s="63" t="s">
        <v>72</v>
      </c>
      <c r="C30" s="66" t="s">
        <v>73</v>
      </c>
      <c r="D30" s="63" t="s">
        <v>60</v>
      </c>
    </row>
    <row r="32" spans="1:4" ht="48.75" customHeight="1" x14ac:dyDescent="0.25">
      <c r="A32" s="547" t="s">
        <v>74</v>
      </c>
      <c r="B32" s="547"/>
      <c r="C32" s="547"/>
      <c r="D32" s="547"/>
    </row>
    <row r="33" spans="1:4" ht="64.5" customHeight="1" x14ac:dyDescent="0.25">
      <c r="A33" s="547" t="s">
        <v>75</v>
      </c>
      <c r="B33" s="547"/>
      <c r="C33" s="547"/>
      <c r="D33" s="547"/>
    </row>
    <row r="34" spans="1:4" ht="59.25" customHeight="1" x14ac:dyDescent="0.25">
      <c r="A34" s="547" t="s">
        <v>76</v>
      </c>
      <c r="B34" s="547"/>
      <c r="C34" s="547"/>
      <c r="D34" s="547"/>
    </row>
    <row r="36" spans="1:4" x14ac:dyDescent="0.25">
      <c r="A36" s="548" t="s">
        <v>258</v>
      </c>
      <c r="B36" s="549"/>
      <c r="C36" s="549"/>
      <c r="D36" s="549"/>
    </row>
    <row r="37" spans="1:4" x14ac:dyDescent="0.25">
      <c r="A37" s="549"/>
      <c r="B37" s="549"/>
      <c r="C37" s="549"/>
      <c r="D37" s="549"/>
    </row>
    <row r="38" spans="1:4" x14ac:dyDescent="0.25">
      <c r="A38" s="549"/>
      <c r="B38" s="549"/>
      <c r="C38" s="549"/>
      <c r="D38" s="549"/>
    </row>
    <row r="39" spans="1:4" x14ac:dyDescent="0.25">
      <c r="A39" s="549"/>
      <c r="B39" s="549"/>
      <c r="C39" s="549"/>
      <c r="D39" s="549"/>
    </row>
    <row r="40" spans="1:4" x14ac:dyDescent="0.25">
      <c r="A40" s="549"/>
      <c r="B40" s="549"/>
      <c r="C40" s="549"/>
      <c r="D40" s="549"/>
    </row>
    <row r="41" spans="1:4" x14ac:dyDescent="0.25">
      <c r="A41" s="549"/>
      <c r="B41" s="549"/>
      <c r="C41" s="549"/>
      <c r="D41" s="549"/>
    </row>
    <row r="42" spans="1:4" x14ac:dyDescent="0.25">
      <c r="A42" s="549"/>
      <c r="B42" s="549"/>
      <c r="C42" s="549"/>
      <c r="D42" s="549"/>
    </row>
    <row r="43" spans="1:4" ht="114" customHeight="1" x14ac:dyDescent="0.25">
      <c r="A43" s="549"/>
      <c r="B43" s="549"/>
      <c r="C43" s="549"/>
      <c r="D43" s="549"/>
    </row>
    <row r="51" ht="86.25" customHeight="1" x14ac:dyDescent="0.25"/>
  </sheetData>
  <mergeCells count="5">
    <mergeCell ref="A33:D33"/>
    <mergeCell ref="A36:D43"/>
    <mergeCell ref="A32:D32"/>
    <mergeCell ref="A34:D34"/>
    <mergeCell ref="A19:A20"/>
  </mergeCells>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H18"/>
  <sheetViews>
    <sheetView showGridLines="0" showRowColHeaders="0" workbookViewId="0"/>
  </sheetViews>
  <sheetFormatPr defaultRowHeight="15" x14ac:dyDescent="0.25"/>
  <cols>
    <col min="2" max="2" width="46.5703125" customWidth="1"/>
    <col min="3" max="4" width="14.28515625" customWidth="1"/>
  </cols>
  <sheetData>
    <row r="1" spans="1:8" x14ac:dyDescent="0.25">
      <c r="A1" s="75" t="s">
        <v>149</v>
      </c>
    </row>
    <row r="3" spans="1:8" ht="64.5" customHeight="1" x14ac:dyDescent="0.25">
      <c r="A3" s="77" t="s">
        <v>2</v>
      </c>
      <c r="B3" s="76" t="s">
        <v>1</v>
      </c>
      <c r="C3" s="78" t="s">
        <v>3</v>
      </c>
      <c r="D3" s="78" t="s">
        <v>4</v>
      </c>
      <c r="E3" s="1"/>
      <c r="F3" s="1"/>
      <c r="G3" s="1"/>
      <c r="H3" s="1"/>
    </row>
    <row r="4" spans="1:8" x14ac:dyDescent="0.25">
      <c r="A4" s="19" t="s">
        <v>5</v>
      </c>
      <c r="B4" s="13" t="s">
        <v>150</v>
      </c>
      <c r="C4" s="19" t="s">
        <v>12</v>
      </c>
      <c r="D4" s="19" t="s">
        <v>15</v>
      </c>
    </row>
    <row r="5" spans="1:8" x14ac:dyDescent="0.25">
      <c r="A5" s="19" t="s">
        <v>6</v>
      </c>
      <c r="B5" s="13" t="s">
        <v>9</v>
      </c>
      <c r="C5" s="19" t="s">
        <v>12</v>
      </c>
      <c r="D5" s="19" t="s">
        <v>15</v>
      </c>
    </row>
    <row r="6" spans="1:8" x14ac:dyDescent="0.25">
      <c r="A6" s="19" t="s">
        <v>7</v>
      </c>
      <c r="B6" s="13" t="s">
        <v>10</v>
      </c>
      <c r="C6" s="19" t="s">
        <v>13</v>
      </c>
      <c r="D6" s="19" t="s">
        <v>16</v>
      </c>
    </row>
    <row r="7" spans="1:8" x14ac:dyDescent="0.25">
      <c r="A7" s="19" t="s">
        <v>8</v>
      </c>
      <c r="B7" s="13" t="s">
        <v>11</v>
      </c>
      <c r="C7" s="19" t="s">
        <v>14</v>
      </c>
      <c r="D7" s="19" t="s">
        <v>17</v>
      </c>
    </row>
    <row r="11" spans="1:8" ht="13.5" customHeight="1" x14ac:dyDescent="0.25"/>
    <row r="12" spans="1:8" hidden="1" x14ac:dyDescent="0.25"/>
    <row r="13" spans="1:8" hidden="1" x14ac:dyDescent="0.25"/>
    <row r="14" spans="1:8" hidden="1" x14ac:dyDescent="0.25"/>
    <row r="15" spans="1:8" hidden="1" x14ac:dyDescent="0.25"/>
    <row r="16" spans="1:8" hidden="1" x14ac:dyDescent="0.25"/>
    <row r="18" ht="20.25" customHeight="1" x14ac:dyDescent="0.25"/>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2"/>
  <sheetViews>
    <sheetView workbookViewId="0">
      <selection activeCell="B12" sqref="B12"/>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x14ac:dyDescent="0.25">
      <c r="A1" s="228" t="str">
        <f>'Date initiale'!C3</f>
        <v>Universitatea de Arhitectură și Urbanism "Ion Mincu" București</v>
      </c>
      <c r="B1" s="228"/>
      <c r="C1" s="228"/>
      <c r="D1" s="2"/>
      <c r="E1" s="2"/>
      <c r="F1" s="3"/>
      <c r="G1" s="3"/>
      <c r="H1" s="3"/>
      <c r="I1" s="3"/>
    </row>
    <row r="2" spans="1:31" ht="15.75" x14ac:dyDescent="0.25">
      <c r="A2" s="228" t="str">
        <f>'Date initiale'!B4&amp;" "&amp;'Date initiale'!C4</f>
        <v>Facultatea ARHITECTURA</v>
      </c>
      <c r="B2" s="228"/>
      <c r="C2" s="228"/>
      <c r="D2" s="2"/>
      <c r="E2" s="2"/>
      <c r="F2" s="3"/>
      <c r="G2" s="3"/>
      <c r="H2" s="3"/>
      <c r="I2" s="3"/>
    </row>
    <row r="3" spans="1:31" ht="15.75" x14ac:dyDescent="0.25">
      <c r="A3" s="228" t="str">
        <f>'Date initiale'!B5&amp;" "&amp;'Date initiale'!C5</f>
        <v>Departamentul BAZELE PROIECTARII</v>
      </c>
      <c r="B3" s="228"/>
      <c r="C3" s="228"/>
      <c r="D3" s="2"/>
      <c r="E3" s="2"/>
      <c r="F3" s="2"/>
      <c r="G3" s="2"/>
      <c r="H3" s="2"/>
      <c r="I3" s="2"/>
    </row>
    <row r="4" spans="1:31" ht="15.75" x14ac:dyDescent="0.25">
      <c r="A4" s="553" t="str">
        <f>'Date initiale'!C6&amp;", "&amp;'Date initiale'!C7</f>
        <v>ANA MARIA CRISAN, 27</v>
      </c>
      <c r="B4" s="553"/>
      <c r="C4" s="553"/>
      <c r="D4" s="2"/>
      <c r="E4" s="2"/>
      <c r="F4" s="3"/>
      <c r="G4" s="3"/>
      <c r="H4" s="3"/>
      <c r="I4" s="3"/>
    </row>
    <row r="5" spans="1:31" s="182" customFormat="1" ht="15.75" x14ac:dyDescent="0.25">
      <c r="A5" s="229"/>
      <c r="B5" s="229"/>
      <c r="C5" s="229"/>
      <c r="D5" s="2"/>
      <c r="E5" s="2"/>
      <c r="F5" s="3"/>
      <c r="G5" s="3"/>
      <c r="H5" s="3"/>
      <c r="I5" s="3"/>
    </row>
    <row r="6" spans="1:31" ht="15.75" x14ac:dyDescent="0.25">
      <c r="A6" s="552" t="s">
        <v>159</v>
      </c>
      <c r="B6" s="552"/>
      <c r="C6" s="552"/>
      <c r="D6" s="552"/>
      <c r="E6" s="552"/>
      <c r="F6" s="552"/>
      <c r="G6" s="552"/>
      <c r="H6" s="552"/>
      <c r="I6" s="552"/>
    </row>
    <row r="7" spans="1:31" ht="15.75" x14ac:dyDescent="0.25">
      <c r="A7" s="552" t="str">
        <f>'Descriere indicatori'!A4&amp;". "&amp;'Descriere indicatori'!B4</f>
        <v xml:space="preserve">I1. Cărţi de autor/capitole publicate la edituri cu prestigiu internaţional* </v>
      </c>
      <c r="B7" s="552"/>
      <c r="C7" s="552"/>
      <c r="D7" s="552"/>
      <c r="E7" s="552"/>
      <c r="F7" s="552"/>
      <c r="G7" s="552"/>
      <c r="H7" s="552"/>
      <c r="I7" s="552"/>
    </row>
    <row r="8" spans="1:31" ht="16.5" thickBot="1" x14ac:dyDescent="0.3">
      <c r="A8" s="32"/>
      <c r="B8" s="32"/>
      <c r="C8" s="32"/>
      <c r="D8" s="32"/>
      <c r="E8" s="32"/>
      <c r="F8" s="32"/>
      <c r="G8" s="32"/>
      <c r="H8" s="32"/>
      <c r="I8" s="32"/>
    </row>
    <row r="9" spans="1:31" s="6" customFormat="1" ht="60.75" thickBot="1" x14ac:dyDescent="0.3">
      <c r="A9" s="188" t="s">
        <v>80</v>
      </c>
      <c r="B9" s="189" t="s">
        <v>115</v>
      </c>
      <c r="C9" s="189" t="s">
        <v>227</v>
      </c>
      <c r="D9" s="189" t="s">
        <v>117</v>
      </c>
      <c r="E9" s="189" t="s">
        <v>118</v>
      </c>
      <c r="F9" s="190" t="s">
        <v>119</v>
      </c>
      <c r="G9" s="189" t="s">
        <v>120</v>
      </c>
      <c r="H9" s="189" t="s">
        <v>121</v>
      </c>
      <c r="I9" s="191" t="s">
        <v>122</v>
      </c>
      <c r="J9" s="4"/>
      <c r="K9" s="234" t="s">
        <v>157</v>
      </c>
      <c r="L9" s="5"/>
      <c r="M9" s="5"/>
      <c r="N9" s="5"/>
      <c r="O9" s="5"/>
      <c r="P9" s="5"/>
      <c r="Q9" s="5"/>
      <c r="R9" s="5"/>
      <c r="S9" s="5"/>
      <c r="T9" s="5"/>
      <c r="U9" s="5"/>
      <c r="V9" s="5"/>
      <c r="W9" s="5"/>
      <c r="X9" s="5"/>
      <c r="Y9" s="5"/>
      <c r="Z9" s="5"/>
      <c r="AA9" s="5"/>
      <c r="AB9" s="5"/>
      <c r="AC9" s="5"/>
      <c r="AD9" s="5"/>
      <c r="AE9" s="5"/>
    </row>
    <row r="10" spans="1:31" s="6" customFormat="1" ht="15.75" x14ac:dyDescent="0.25">
      <c r="A10" s="102">
        <v>1</v>
      </c>
      <c r="B10" s="103"/>
      <c r="C10" s="103"/>
      <c r="D10" s="103"/>
      <c r="E10" s="104"/>
      <c r="F10" s="105"/>
      <c r="G10" s="105"/>
      <c r="H10" s="105"/>
      <c r="I10" s="283"/>
      <c r="J10" s="8"/>
      <c r="K10" s="235" t="s">
        <v>158</v>
      </c>
      <c r="L10" s="9"/>
      <c r="M10" s="9"/>
      <c r="N10" s="9"/>
      <c r="O10" s="9"/>
      <c r="P10" s="9"/>
      <c r="Q10" s="9"/>
      <c r="R10" s="9"/>
      <c r="S10" s="9"/>
      <c r="T10" s="9"/>
      <c r="U10" s="10"/>
      <c r="V10" s="10"/>
      <c r="W10" s="10"/>
      <c r="X10" s="10"/>
      <c r="Y10" s="10"/>
      <c r="Z10" s="10"/>
      <c r="AA10" s="10"/>
      <c r="AB10" s="10"/>
      <c r="AC10" s="10"/>
      <c r="AD10" s="10"/>
      <c r="AE10" s="10"/>
    </row>
    <row r="11" spans="1:31" s="6" customFormat="1" ht="15.75" x14ac:dyDescent="0.25">
      <c r="A11" s="106">
        <f>A10+1</f>
        <v>2</v>
      </c>
      <c r="B11" s="107"/>
      <c r="C11" s="108"/>
      <c r="D11" s="107"/>
      <c r="E11" s="109"/>
      <c r="F11" s="110"/>
      <c r="G11" s="111"/>
      <c r="H11" s="111"/>
      <c r="I11" s="284"/>
      <c r="J11" s="8"/>
      <c r="K11" s="233"/>
      <c r="L11" s="9"/>
      <c r="M11" s="9"/>
      <c r="N11" s="9"/>
      <c r="O11" s="9"/>
      <c r="P11" s="9"/>
      <c r="Q11" s="9"/>
      <c r="R11" s="9"/>
      <c r="S11" s="9"/>
      <c r="T11" s="9"/>
      <c r="U11" s="10"/>
      <c r="V11" s="10"/>
      <c r="W11" s="10"/>
      <c r="X11" s="10"/>
      <c r="Y11" s="10"/>
      <c r="Z11" s="10"/>
      <c r="AA11" s="10"/>
      <c r="AB11" s="10"/>
      <c r="AC11" s="10"/>
      <c r="AD11" s="10"/>
      <c r="AE11" s="10"/>
    </row>
    <row r="12" spans="1:31" s="6" customFormat="1" ht="15.75" x14ac:dyDescent="0.25">
      <c r="A12" s="106">
        <f t="shared" ref="A12:A19" si="0">A11+1</f>
        <v>3</v>
      </c>
      <c r="B12" s="108"/>
      <c r="C12" s="108"/>
      <c r="D12" s="108"/>
      <c r="E12" s="109"/>
      <c r="F12" s="110"/>
      <c r="G12" s="111"/>
      <c r="H12" s="111"/>
      <c r="I12" s="284"/>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x14ac:dyDescent="0.25">
      <c r="A13" s="106">
        <f t="shared" si="0"/>
        <v>4</v>
      </c>
      <c r="B13" s="107"/>
      <c r="C13" s="108"/>
      <c r="D13" s="107"/>
      <c r="E13" s="109"/>
      <c r="F13" s="110"/>
      <c r="G13" s="111"/>
      <c r="H13" s="111"/>
      <c r="I13" s="284"/>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x14ac:dyDescent="0.25">
      <c r="A14" s="106">
        <f t="shared" si="0"/>
        <v>5</v>
      </c>
      <c r="B14" s="108"/>
      <c r="C14" s="108"/>
      <c r="D14" s="108"/>
      <c r="E14" s="109"/>
      <c r="F14" s="110"/>
      <c r="G14" s="111"/>
      <c r="H14" s="111"/>
      <c r="I14" s="284"/>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x14ac:dyDescent="0.25">
      <c r="A15" s="106">
        <f t="shared" si="0"/>
        <v>6</v>
      </c>
      <c r="B15" s="108"/>
      <c r="C15" s="108"/>
      <c r="D15" s="108"/>
      <c r="E15" s="109"/>
      <c r="F15" s="110"/>
      <c r="G15" s="111"/>
      <c r="H15" s="111"/>
      <c r="I15" s="284"/>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x14ac:dyDescent="0.25">
      <c r="A16" s="106">
        <f t="shared" si="0"/>
        <v>7</v>
      </c>
      <c r="B16" s="107"/>
      <c r="C16" s="108"/>
      <c r="D16" s="107"/>
      <c r="E16" s="109"/>
      <c r="F16" s="110"/>
      <c r="G16" s="111"/>
      <c r="H16" s="111"/>
      <c r="I16" s="284"/>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x14ac:dyDescent="0.25">
      <c r="A17" s="106">
        <f t="shared" si="0"/>
        <v>8</v>
      </c>
      <c r="B17" s="108"/>
      <c r="C17" s="108"/>
      <c r="D17" s="108"/>
      <c r="E17" s="109"/>
      <c r="F17" s="110"/>
      <c r="G17" s="111"/>
      <c r="H17" s="111"/>
      <c r="I17" s="284"/>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x14ac:dyDescent="0.25">
      <c r="A18" s="106">
        <f t="shared" si="0"/>
        <v>9</v>
      </c>
      <c r="B18" s="107"/>
      <c r="C18" s="108"/>
      <c r="D18" s="107"/>
      <c r="E18" s="109"/>
      <c r="F18" s="110"/>
      <c r="G18" s="111"/>
      <c r="H18" s="111"/>
      <c r="I18" s="284"/>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x14ac:dyDescent="0.3">
      <c r="A19" s="118">
        <f t="shared" si="0"/>
        <v>10</v>
      </c>
      <c r="B19" s="112"/>
      <c r="C19" s="112"/>
      <c r="D19" s="112"/>
      <c r="E19" s="113"/>
      <c r="F19" s="114"/>
      <c r="G19" s="115"/>
      <c r="H19" s="115"/>
      <c r="I19" s="285"/>
      <c r="J19" s="8"/>
      <c r="K19" s="9"/>
      <c r="L19" s="9"/>
      <c r="M19" s="9"/>
      <c r="N19" s="9"/>
      <c r="O19" s="9"/>
      <c r="P19" s="9"/>
      <c r="Q19" s="9"/>
      <c r="R19" s="9"/>
      <c r="S19" s="9"/>
      <c r="T19" s="9"/>
      <c r="U19" s="10"/>
      <c r="V19" s="10"/>
      <c r="W19" s="10"/>
      <c r="X19" s="10"/>
      <c r="Y19" s="10"/>
      <c r="Z19" s="10"/>
      <c r="AA19" s="10"/>
      <c r="AB19" s="10"/>
      <c r="AC19" s="10"/>
      <c r="AD19" s="10"/>
      <c r="AE19" s="10"/>
    </row>
    <row r="20" spans="1:31" ht="15.75" thickBot="1" x14ac:dyDescent="0.3">
      <c r="A20" s="306"/>
      <c r="B20" s="116"/>
      <c r="C20" s="116"/>
      <c r="D20" s="116"/>
      <c r="E20" s="116"/>
      <c r="F20" s="116"/>
      <c r="G20" s="116"/>
      <c r="H20" s="119" t="str">
        <f>"Total "&amp;LEFT(A7,2)</f>
        <v>Total I1</v>
      </c>
      <c r="I20" s="120">
        <f>SUM(I10:I19)</f>
        <v>0</v>
      </c>
    </row>
    <row r="22" spans="1:31" ht="33.75" customHeight="1" x14ac:dyDescent="0.25">
      <c r="A22" s="554"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54"/>
      <c r="C22" s="554"/>
      <c r="D22" s="554"/>
      <c r="E22" s="554"/>
      <c r="F22" s="554"/>
      <c r="G22" s="554"/>
      <c r="H22" s="554"/>
      <c r="I22" s="554"/>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5"/>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x14ac:dyDescent="0.25">
      <c r="A1" s="228" t="str">
        <f>'Date initiale'!C3</f>
        <v>Universitatea de Arhitectură și Urbanism "Ion Mincu" București</v>
      </c>
      <c r="B1" s="228"/>
      <c r="C1" s="228"/>
      <c r="D1" s="2"/>
      <c r="E1" s="2"/>
      <c r="F1" s="3"/>
      <c r="G1" s="3"/>
      <c r="H1" s="3"/>
      <c r="I1" s="3"/>
    </row>
    <row r="2" spans="1:31" ht="15.75" x14ac:dyDescent="0.25">
      <c r="A2" s="228" t="str">
        <f>'Date initiale'!B4&amp;" "&amp;'Date initiale'!C4</f>
        <v>Facultatea ARHITECTURA</v>
      </c>
      <c r="B2" s="228"/>
      <c r="C2" s="228"/>
      <c r="D2" s="2"/>
      <c r="E2" s="2"/>
      <c r="F2" s="3"/>
      <c r="G2" s="3"/>
      <c r="H2" s="3"/>
      <c r="I2" s="3"/>
    </row>
    <row r="3" spans="1:31" ht="15.75" x14ac:dyDescent="0.25">
      <c r="A3" s="228" t="str">
        <f>'Date initiale'!B5&amp;" "&amp;'Date initiale'!C5</f>
        <v>Departamentul BAZELE PROIECTARII</v>
      </c>
      <c r="B3" s="228"/>
      <c r="C3" s="228"/>
      <c r="D3" s="2"/>
      <c r="E3" s="2"/>
      <c r="F3" s="2"/>
      <c r="G3" s="2"/>
      <c r="H3" s="2"/>
      <c r="I3" s="2"/>
    </row>
    <row r="4" spans="1:31" ht="15.75" x14ac:dyDescent="0.25">
      <c r="A4" s="553" t="str">
        <f>'Date initiale'!C6&amp;", "&amp;'Date initiale'!C7</f>
        <v>ANA MARIA CRISAN, 27</v>
      </c>
      <c r="B4" s="553"/>
      <c r="C4" s="553"/>
      <c r="D4" s="2"/>
      <c r="E4" s="2"/>
      <c r="F4" s="3"/>
      <c r="G4" s="3"/>
      <c r="H4" s="3"/>
      <c r="I4" s="3"/>
    </row>
    <row r="5" spans="1:31" s="182" customFormat="1" ht="15.75" x14ac:dyDescent="0.25">
      <c r="A5" s="229"/>
      <c r="B5" s="229"/>
      <c r="C5" s="229"/>
      <c r="D5" s="2"/>
      <c r="E5" s="2"/>
      <c r="F5" s="3"/>
      <c r="G5" s="3"/>
      <c r="H5" s="3"/>
      <c r="I5" s="3"/>
    </row>
    <row r="6" spans="1:31" ht="15.75" x14ac:dyDescent="0.25">
      <c r="A6" s="552" t="s">
        <v>159</v>
      </c>
      <c r="B6" s="552"/>
      <c r="C6" s="552"/>
      <c r="D6" s="552"/>
      <c r="E6" s="552"/>
      <c r="F6" s="552"/>
      <c r="G6" s="552"/>
      <c r="H6" s="552"/>
      <c r="I6" s="552"/>
    </row>
    <row r="7" spans="1:31" ht="15.75" x14ac:dyDescent="0.25">
      <c r="A7" s="552" t="str">
        <f>'Descriere indicatori'!A5&amp;". "&amp;'Descriere indicatori'!B5</f>
        <v xml:space="preserve">I2. Cărţi de autor publicate la edituri cu prestigiu naţional* </v>
      </c>
      <c r="B7" s="552"/>
      <c r="C7" s="552"/>
      <c r="D7" s="552"/>
      <c r="E7" s="552"/>
      <c r="F7" s="552"/>
      <c r="G7" s="552"/>
      <c r="H7" s="552"/>
      <c r="I7" s="552"/>
    </row>
    <row r="8" spans="1:31" ht="16.5" thickBot="1" x14ac:dyDescent="0.3">
      <c r="A8" s="32"/>
      <c r="B8" s="32"/>
      <c r="C8" s="32"/>
      <c r="D8" s="32"/>
      <c r="E8" s="32"/>
      <c r="F8" s="32"/>
      <c r="G8" s="32"/>
      <c r="H8" s="32"/>
      <c r="I8" s="32"/>
    </row>
    <row r="9" spans="1:31" s="6" customFormat="1" ht="60.75" thickBot="1" x14ac:dyDescent="0.3">
      <c r="A9" s="192" t="s">
        <v>80</v>
      </c>
      <c r="B9" s="193" t="s">
        <v>115</v>
      </c>
      <c r="C9" s="193" t="s">
        <v>116</v>
      </c>
      <c r="D9" s="193" t="s">
        <v>117</v>
      </c>
      <c r="E9" s="193" t="s">
        <v>118</v>
      </c>
      <c r="F9" s="194" t="s">
        <v>119</v>
      </c>
      <c r="G9" s="193" t="s">
        <v>120</v>
      </c>
      <c r="H9" s="193" t="s">
        <v>121</v>
      </c>
      <c r="I9" s="195" t="s">
        <v>122</v>
      </c>
      <c r="J9" s="4"/>
      <c r="K9" s="234" t="s">
        <v>157</v>
      </c>
      <c r="L9" s="5"/>
      <c r="M9" s="5"/>
      <c r="N9" s="5"/>
      <c r="O9" s="5"/>
      <c r="P9" s="5"/>
      <c r="Q9" s="5"/>
      <c r="R9" s="5"/>
      <c r="S9" s="5"/>
      <c r="T9" s="5"/>
      <c r="U9" s="5"/>
      <c r="V9" s="5"/>
      <c r="W9" s="5"/>
      <c r="X9" s="5"/>
      <c r="Y9" s="5"/>
      <c r="Z9" s="5"/>
      <c r="AA9" s="5"/>
      <c r="AB9" s="5"/>
      <c r="AC9" s="5"/>
      <c r="AD9" s="5"/>
      <c r="AE9" s="5"/>
    </row>
    <row r="10" spans="1:31" s="6" customFormat="1" ht="15.75" x14ac:dyDescent="0.25">
      <c r="A10" s="121">
        <v>1</v>
      </c>
      <c r="B10" s="122"/>
      <c r="C10" s="123"/>
      <c r="D10" s="122"/>
      <c r="E10" s="124"/>
      <c r="F10" s="125"/>
      <c r="G10" s="122"/>
      <c r="H10" s="122"/>
      <c r="I10" s="286"/>
      <c r="J10" s="7"/>
      <c r="K10" s="235">
        <v>15</v>
      </c>
      <c r="L10" s="7"/>
      <c r="M10" s="7"/>
      <c r="N10" s="7"/>
      <c r="O10" s="7"/>
      <c r="P10" s="7"/>
      <c r="Q10" s="7"/>
      <c r="R10" s="7"/>
      <c r="S10" s="7"/>
      <c r="T10" s="7"/>
      <c r="U10" s="7"/>
      <c r="V10" s="7"/>
      <c r="W10" s="7"/>
      <c r="X10" s="7"/>
      <c r="Y10" s="7"/>
      <c r="Z10" s="7"/>
      <c r="AA10" s="7"/>
      <c r="AB10" s="7"/>
      <c r="AC10" s="7"/>
      <c r="AD10" s="7"/>
      <c r="AE10" s="7"/>
    </row>
    <row r="11" spans="1:31" s="6" customFormat="1" ht="15.75" x14ac:dyDescent="0.25">
      <c r="A11" s="126">
        <f>A10+1</f>
        <v>2</v>
      </c>
      <c r="B11" s="127"/>
      <c r="C11" s="128"/>
      <c r="D11" s="127"/>
      <c r="E11" s="128"/>
      <c r="F11" s="129"/>
      <c r="G11" s="127"/>
      <c r="H11" s="127"/>
      <c r="I11" s="287"/>
      <c r="J11" s="7"/>
      <c r="K11" s="49"/>
      <c r="L11" s="7"/>
      <c r="M11" s="7"/>
      <c r="N11" s="7"/>
      <c r="O11" s="7"/>
      <c r="P11" s="7"/>
      <c r="Q11" s="7"/>
      <c r="R11" s="7"/>
      <c r="S11" s="7"/>
      <c r="T11" s="7"/>
      <c r="U11" s="7"/>
      <c r="V11" s="7"/>
      <c r="W11" s="7"/>
      <c r="X11" s="7"/>
      <c r="Y11" s="7"/>
      <c r="Z11" s="7"/>
      <c r="AA11" s="7"/>
      <c r="AB11" s="7"/>
      <c r="AC11" s="7"/>
      <c r="AD11" s="7"/>
      <c r="AE11" s="7"/>
    </row>
    <row r="12" spans="1:31" s="6" customFormat="1" ht="15.75" x14ac:dyDescent="0.25">
      <c r="A12" s="126">
        <f t="shared" ref="A12:A19" si="0">A11+1</f>
        <v>3</v>
      </c>
      <c r="B12" s="128"/>
      <c r="C12" s="128"/>
      <c r="D12" s="127"/>
      <c r="E12" s="128"/>
      <c r="F12" s="129"/>
      <c r="G12" s="130"/>
      <c r="H12" s="127"/>
      <c r="I12" s="287"/>
      <c r="J12" s="7"/>
      <c r="K12" s="7"/>
      <c r="L12" s="7"/>
      <c r="M12" s="7"/>
      <c r="N12" s="7"/>
      <c r="O12" s="7"/>
      <c r="P12" s="7"/>
      <c r="Q12" s="7"/>
      <c r="R12" s="7"/>
      <c r="S12" s="7"/>
      <c r="T12" s="7"/>
      <c r="U12" s="7"/>
      <c r="V12" s="7"/>
      <c r="W12" s="7"/>
      <c r="X12" s="7"/>
      <c r="Y12" s="7"/>
      <c r="Z12" s="7"/>
      <c r="AA12" s="7"/>
      <c r="AB12" s="7"/>
      <c r="AC12" s="7"/>
      <c r="AD12" s="7"/>
      <c r="AE12" s="7"/>
    </row>
    <row r="13" spans="1:31" s="6" customFormat="1" ht="15.75" x14ac:dyDescent="0.25">
      <c r="A13" s="126">
        <f t="shared" si="0"/>
        <v>4</v>
      </c>
      <c r="B13" s="128"/>
      <c r="C13" s="128"/>
      <c r="D13" s="127"/>
      <c r="E13" s="128"/>
      <c r="F13" s="129"/>
      <c r="G13" s="130"/>
      <c r="H13" s="130"/>
      <c r="I13" s="287"/>
      <c r="J13" s="7"/>
      <c r="K13" s="7"/>
      <c r="L13" s="7"/>
      <c r="M13" s="7"/>
      <c r="N13" s="7"/>
      <c r="O13" s="7"/>
      <c r="P13" s="7"/>
      <c r="Q13" s="7"/>
      <c r="R13" s="7"/>
      <c r="S13" s="7"/>
      <c r="T13" s="7"/>
      <c r="U13" s="7"/>
      <c r="V13" s="7"/>
      <c r="W13" s="7"/>
      <c r="X13" s="7"/>
      <c r="Y13" s="7"/>
      <c r="Z13" s="7"/>
      <c r="AA13" s="7"/>
      <c r="AB13" s="7"/>
      <c r="AC13" s="7"/>
      <c r="AD13" s="7"/>
      <c r="AE13" s="7"/>
    </row>
    <row r="14" spans="1:31" s="6" customFormat="1" ht="15.75" x14ac:dyDescent="0.25">
      <c r="A14" s="126">
        <f t="shared" si="0"/>
        <v>5</v>
      </c>
      <c r="B14" s="127"/>
      <c r="C14" s="128"/>
      <c r="D14" s="127"/>
      <c r="E14" s="128"/>
      <c r="F14" s="129"/>
      <c r="G14" s="127"/>
      <c r="H14" s="127"/>
      <c r="I14" s="287"/>
      <c r="J14" s="7"/>
      <c r="K14" s="7"/>
      <c r="L14" s="7"/>
      <c r="M14" s="7"/>
      <c r="N14" s="7"/>
      <c r="O14" s="7"/>
      <c r="P14" s="7"/>
      <c r="Q14" s="7"/>
      <c r="R14" s="7"/>
      <c r="S14" s="7"/>
      <c r="T14" s="7"/>
      <c r="U14" s="7"/>
      <c r="V14" s="7"/>
      <c r="W14" s="7"/>
      <c r="X14" s="7"/>
      <c r="Y14" s="7"/>
      <c r="Z14" s="7"/>
      <c r="AA14" s="7"/>
      <c r="AB14" s="7"/>
      <c r="AC14" s="7"/>
      <c r="AD14" s="7"/>
      <c r="AE14" s="7"/>
    </row>
    <row r="15" spans="1:31" s="6" customFormat="1" ht="15.75" x14ac:dyDescent="0.25">
      <c r="A15" s="126">
        <f t="shared" si="0"/>
        <v>6</v>
      </c>
      <c r="B15" s="128"/>
      <c r="C15" s="128"/>
      <c r="D15" s="127"/>
      <c r="E15" s="128"/>
      <c r="F15" s="129"/>
      <c r="G15" s="130"/>
      <c r="H15" s="127"/>
      <c r="I15" s="287"/>
      <c r="J15" s="7"/>
      <c r="K15" s="7"/>
      <c r="L15" s="7"/>
      <c r="M15" s="7"/>
      <c r="N15" s="7"/>
      <c r="O15" s="7"/>
      <c r="P15" s="7"/>
      <c r="Q15" s="7"/>
      <c r="R15" s="7"/>
      <c r="S15" s="7"/>
      <c r="T15" s="7"/>
      <c r="U15" s="7"/>
      <c r="V15" s="7"/>
      <c r="W15" s="7"/>
      <c r="X15" s="7"/>
      <c r="Y15" s="7"/>
      <c r="Z15" s="7"/>
      <c r="AA15" s="7"/>
      <c r="AB15" s="7"/>
      <c r="AC15" s="7"/>
      <c r="AD15" s="7"/>
      <c r="AE15" s="7"/>
    </row>
    <row r="16" spans="1:31" s="6" customFormat="1" ht="15.75" x14ac:dyDescent="0.25">
      <c r="A16" s="126">
        <f t="shared" si="0"/>
        <v>7</v>
      </c>
      <c r="B16" s="128"/>
      <c r="C16" s="128"/>
      <c r="D16" s="127"/>
      <c r="E16" s="128"/>
      <c r="F16" s="129"/>
      <c r="G16" s="130"/>
      <c r="H16" s="130"/>
      <c r="I16" s="287"/>
      <c r="J16" s="7"/>
      <c r="K16" s="7"/>
      <c r="L16" s="7"/>
      <c r="M16" s="7"/>
      <c r="N16" s="7"/>
      <c r="O16" s="7"/>
      <c r="P16" s="7"/>
      <c r="Q16" s="7"/>
      <c r="R16" s="7"/>
      <c r="S16" s="7"/>
      <c r="T16" s="7"/>
      <c r="U16" s="7"/>
      <c r="V16" s="7"/>
      <c r="W16" s="7"/>
      <c r="X16" s="7"/>
      <c r="Y16" s="7"/>
      <c r="Z16" s="7"/>
      <c r="AA16" s="7"/>
      <c r="AB16" s="7"/>
      <c r="AC16" s="7"/>
      <c r="AD16" s="7"/>
      <c r="AE16" s="7"/>
    </row>
    <row r="17" spans="1:31" s="6" customFormat="1" ht="15.75" x14ac:dyDescent="0.25">
      <c r="A17" s="126">
        <f t="shared" si="0"/>
        <v>8</v>
      </c>
      <c r="B17" s="131"/>
      <c r="C17" s="128"/>
      <c r="D17" s="131"/>
      <c r="E17" s="132"/>
      <c r="F17" s="129"/>
      <c r="G17" s="130"/>
      <c r="H17" s="130"/>
      <c r="I17" s="287"/>
      <c r="J17" s="7"/>
      <c r="K17" s="7"/>
      <c r="L17" s="7"/>
      <c r="M17" s="7"/>
      <c r="N17" s="7"/>
      <c r="O17" s="7"/>
      <c r="P17" s="7"/>
      <c r="Q17" s="7"/>
      <c r="R17" s="7"/>
      <c r="S17" s="7"/>
      <c r="T17" s="7"/>
      <c r="U17" s="7"/>
      <c r="V17" s="7"/>
      <c r="W17" s="7"/>
      <c r="X17" s="7"/>
      <c r="Y17" s="7"/>
      <c r="Z17" s="7"/>
      <c r="AA17" s="7"/>
      <c r="AB17" s="7"/>
      <c r="AC17" s="7"/>
      <c r="AD17" s="7"/>
      <c r="AE17" s="7"/>
    </row>
    <row r="18" spans="1:31" s="6" customFormat="1" ht="15.75" x14ac:dyDescent="0.25">
      <c r="A18" s="126">
        <f t="shared" si="0"/>
        <v>9</v>
      </c>
      <c r="B18" s="131"/>
      <c r="C18" s="128"/>
      <c r="D18" s="131"/>
      <c r="E18" s="132"/>
      <c r="F18" s="129"/>
      <c r="G18" s="130"/>
      <c r="H18" s="130"/>
      <c r="I18" s="287"/>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x14ac:dyDescent="0.3">
      <c r="A19" s="133">
        <f t="shared" si="0"/>
        <v>10</v>
      </c>
      <c r="B19" s="134"/>
      <c r="C19" s="135"/>
      <c r="D19" s="134"/>
      <c r="E19" s="135"/>
      <c r="F19" s="136"/>
      <c r="G19" s="136"/>
      <c r="H19" s="136"/>
      <c r="I19" s="288"/>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x14ac:dyDescent="0.3">
      <c r="A20" s="313"/>
      <c r="B20" s="137"/>
      <c r="C20" s="137"/>
      <c r="D20" s="137"/>
      <c r="E20" s="137"/>
      <c r="F20" s="137"/>
      <c r="G20" s="137"/>
      <c r="H20" s="119" t="str">
        <f>"Total "&amp;LEFT(A7,2)</f>
        <v>Total I2</v>
      </c>
      <c r="I20" s="142">
        <f>SUM(I10:I19)</f>
        <v>0</v>
      </c>
      <c r="J20" s="9"/>
      <c r="K20" s="9"/>
      <c r="L20" s="10"/>
      <c r="M20" s="10"/>
      <c r="N20" s="10"/>
      <c r="O20" s="10"/>
      <c r="P20" s="10"/>
      <c r="Q20" s="10"/>
      <c r="R20" s="10"/>
      <c r="S20" s="10"/>
      <c r="T20" s="10"/>
      <c r="U20" s="10"/>
      <c r="V20" s="10"/>
    </row>
    <row r="21" spans="1:31" s="6" customFormat="1" ht="15.75" x14ac:dyDescent="0.2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x14ac:dyDescent="0.25">
      <c r="A22" s="554"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54"/>
      <c r="C22" s="554"/>
      <c r="D22" s="554"/>
      <c r="E22" s="554"/>
      <c r="F22" s="554"/>
      <c r="G22" s="554"/>
      <c r="H22" s="554"/>
      <c r="I22" s="554"/>
      <c r="J22" s="9"/>
      <c r="K22" s="9"/>
      <c r="L22" s="10"/>
      <c r="M22" s="10"/>
      <c r="N22" s="10"/>
      <c r="O22" s="10"/>
      <c r="P22" s="10"/>
      <c r="Q22" s="10"/>
      <c r="R22" s="10"/>
      <c r="S22" s="10"/>
      <c r="T22" s="10"/>
      <c r="U22" s="10"/>
      <c r="V22" s="10"/>
    </row>
    <row r="23" spans="1:31" s="6" customFormat="1" ht="15.75" x14ac:dyDescent="0.25">
      <c r="A23" s="8"/>
      <c r="B23" s="9"/>
      <c r="C23" s="9"/>
      <c r="D23" s="9"/>
      <c r="E23" s="9"/>
      <c r="F23" s="9"/>
      <c r="G23" s="9"/>
      <c r="H23" s="9"/>
      <c r="I23" s="9"/>
      <c r="J23" s="9"/>
      <c r="K23" s="9"/>
      <c r="L23" s="10"/>
      <c r="M23" s="10"/>
      <c r="N23" s="10"/>
      <c r="O23" s="10"/>
      <c r="P23" s="10"/>
      <c r="Q23" s="10"/>
      <c r="R23" s="10"/>
      <c r="S23" s="10"/>
      <c r="T23" s="10"/>
      <c r="U23" s="10"/>
      <c r="V23" s="10"/>
    </row>
    <row r="24" spans="1:31" s="6" customFormat="1" ht="15.75" x14ac:dyDescent="0.25">
      <c r="A24" s="8"/>
      <c r="B24" s="9"/>
      <c r="C24" s="9"/>
      <c r="D24" s="9"/>
      <c r="E24" s="9"/>
      <c r="F24" s="9"/>
      <c r="G24" s="9"/>
      <c r="H24" s="9"/>
      <c r="I24" s="9"/>
      <c r="J24" s="9"/>
      <c r="K24" s="9"/>
      <c r="L24" s="10"/>
      <c r="M24" s="10"/>
      <c r="N24" s="10"/>
      <c r="O24" s="10"/>
      <c r="P24" s="10"/>
      <c r="Q24" s="10"/>
      <c r="R24" s="10"/>
      <c r="S24" s="10"/>
      <c r="T24" s="10"/>
      <c r="U24" s="10"/>
      <c r="V24" s="10"/>
    </row>
    <row r="25" spans="1:31" s="6" customFormat="1" ht="15.75" x14ac:dyDescent="0.2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1" x14ac:dyDescent="0.25">
      <c r="A1" s="228" t="str">
        <f>'Date initiale'!C3</f>
        <v>Universitatea de Arhitectură și Urbanism "Ion Mincu" București</v>
      </c>
      <c r="B1" s="228"/>
      <c r="C1" s="228"/>
    </row>
    <row r="2" spans="1:11" x14ac:dyDescent="0.25">
      <c r="A2" s="228" t="str">
        <f>'Date initiale'!B4&amp;" "&amp;'Date initiale'!C4</f>
        <v>Facultatea ARHITECTURA</v>
      </c>
      <c r="B2" s="228"/>
      <c r="C2" s="228"/>
    </row>
    <row r="3" spans="1:11" x14ac:dyDescent="0.25">
      <c r="A3" s="228" t="str">
        <f>'Date initiale'!B5&amp;" "&amp;'Date initiale'!C5</f>
        <v>Departamentul BAZELE PROIECTARII</v>
      </c>
      <c r="B3" s="228"/>
      <c r="C3" s="228"/>
    </row>
    <row r="4" spans="1:11" x14ac:dyDescent="0.25">
      <c r="A4" s="116" t="str">
        <f>'Date initiale'!C6&amp;", "&amp;'Date initiale'!C7</f>
        <v>ANA MARIA CRISAN, 27</v>
      </c>
      <c r="B4" s="116"/>
      <c r="C4" s="116"/>
    </row>
    <row r="5" spans="1:11" s="182" customFormat="1" x14ac:dyDescent="0.25">
      <c r="A5" s="116"/>
      <c r="B5" s="116"/>
      <c r="C5" s="116"/>
    </row>
    <row r="6" spans="1:11" ht="15.75" x14ac:dyDescent="0.25">
      <c r="A6" s="552" t="s">
        <v>159</v>
      </c>
      <c r="B6" s="552"/>
      <c r="C6" s="552"/>
      <c r="D6" s="552"/>
      <c r="E6" s="552"/>
      <c r="F6" s="552"/>
      <c r="G6" s="552"/>
      <c r="H6" s="552"/>
      <c r="I6" s="552"/>
    </row>
    <row r="7" spans="1:11" ht="15.75" x14ac:dyDescent="0.25">
      <c r="A7" s="552" t="str">
        <f>'Descriere indicatori'!A6&amp;". "&amp;'Descriere indicatori'!B6</f>
        <v xml:space="preserve">I3. Capitole de autor cuprinse în cărţi publicate la edituri cu prestigiu naţional* </v>
      </c>
      <c r="B7" s="552"/>
      <c r="C7" s="552"/>
      <c r="D7" s="552"/>
      <c r="E7" s="552"/>
      <c r="F7" s="552"/>
      <c r="G7" s="552"/>
      <c r="H7" s="552"/>
      <c r="I7" s="552"/>
    </row>
    <row r="8" spans="1:11" ht="16.5" thickBot="1" x14ac:dyDescent="0.3">
      <c r="A8" s="32"/>
      <c r="B8" s="32"/>
      <c r="C8" s="32"/>
      <c r="D8" s="32"/>
      <c r="E8" s="32"/>
      <c r="F8" s="32"/>
      <c r="G8" s="32"/>
      <c r="H8" s="32"/>
      <c r="I8" s="32"/>
    </row>
    <row r="9" spans="1:11" ht="60.75" thickBot="1" x14ac:dyDescent="0.3">
      <c r="A9" s="188" t="s">
        <v>80</v>
      </c>
      <c r="B9" s="189" t="s">
        <v>115</v>
      </c>
      <c r="C9" s="189" t="s">
        <v>227</v>
      </c>
      <c r="D9" s="189" t="s">
        <v>117</v>
      </c>
      <c r="E9" s="189" t="s">
        <v>118</v>
      </c>
      <c r="F9" s="190" t="s">
        <v>119</v>
      </c>
      <c r="G9" s="189" t="s">
        <v>120</v>
      </c>
      <c r="H9" s="189" t="s">
        <v>121</v>
      </c>
      <c r="I9" s="191" t="s">
        <v>122</v>
      </c>
      <c r="K9" s="234" t="s">
        <v>157</v>
      </c>
    </row>
    <row r="10" spans="1:11" x14ac:dyDescent="0.25">
      <c r="A10" s="184">
        <v>1</v>
      </c>
      <c r="B10" s="144"/>
      <c r="C10" s="144"/>
      <c r="D10" s="144"/>
      <c r="E10" s="144"/>
      <c r="F10" s="145"/>
      <c r="G10" s="146"/>
      <c r="H10" s="145"/>
      <c r="I10" s="289"/>
      <c r="K10" s="235">
        <v>10</v>
      </c>
    </row>
    <row r="11" spans="1:11" x14ac:dyDescent="0.25">
      <c r="A11" s="106">
        <f>A10+1</f>
        <v>2</v>
      </c>
      <c r="B11" s="35"/>
      <c r="C11" s="35"/>
      <c r="D11" s="138"/>
      <c r="E11" s="35"/>
      <c r="F11" s="35"/>
      <c r="G11" s="35"/>
      <c r="H11" s="35"/>
      <c r="I11" s="290"/>
      <c r="K11" s="49"/>
    </row>
    <row r="12" spans="1:11" x14ac:dyDescent="0.25">
      <c r="A12" s="148">
        <f t="shared" ref="A12:A19" si="0">A11+1</f>
        <v>3</v>
      </c>
      <c r="B12" s="117"/>
      <c r="C12" s="140"/>
      <c r="D12" s="138"/>
      <c r="E12" s="149"/>
      <c r="F12" s="111"/>
      <c r="G12" s="111"/>
      <c r="H12" s="111"/>
      <c r="I12" s="291"/>
    </row>
    <row r="13" spans="1:11" x14ac:dyDescent="0.25">
      <c r="A13" s="148">
        <f t="shared" si="0"/>
        <v>4</v>
      </c>
      <c r="B13" s="141"/>
      <c r="C13" s="35"/>
      <c r="D13" s="35"/>
      <c r="E13" s="35"/>
      <c r="F13" s="110"/>
      <c r="G13" s="110"/>
      <c r="H13" s="110"/>
      <c r="I13" s="284"/>
    </row>
    <row r="14" spans="1:11" s="182" customFormat="1" x14ac:dyDescent="0.25">
      <c r="A14" s="148">
        <f t="shared" si="0"/>
        <v>5</v>
      </c>
      <c r="B14" s="109"/>
      <c r="C14" s="35"/>
      <c r="D14" s="35"/>
      <c r="E14" s="35"/>
      <c r="F14" s="110"/>
      <c r="G14" s="110"/>
      <c r="H14" s="110"/>
      <c r="I14" s="292"/>
    </row>
    <row r="15" spans="1:11" s="182" customFormat="1" x14ac:dyDescent="0.25">
      <c r="A15" s="148">
        <f t="shared" si="0"/>
        <v>6</v>
      </c>
      <c r="B15" s="141"/>
      <c r="C15" s="35"/>
      <c r="D15" s="35"/>
      <c r="E15" s="109"/>
      <c r="F15" s="110"/>
      <c r="G15" s="110"/>
      <c r="H15" s="110"/>
      <c r="I15" s="284"/>
    </row>
    <row r="16" spans="1:11" x14ac:dyDescent="0.25">
      <c r="A16" s="148">
        <f t="shared" si="0"/>
        <v>7</v>
      </c>
      <c r="B16" s="109"/>
      <c r="C16" s="35"/>
      <c r="D16" s="35"/>
      <c r="E16" s="35"/>
      <c r="F16" s="110"/>
      <c r="G16" s="110"/>
      <c r="H16" s="110"/>
      <c r="I16" s="292"/>
    </row>
    <row r="17" spans="1:9" x14ac:dyDescent="0.25">
      <c r="A17" s="148">
        <f t="shared" si="0"/>
        <v>8</v>
      </c>
      <c r="B17" s="141"/>
      <c r="C17" s="35"/>
      <c r="D17" s="35"/>
      <c r="E17" s="109"/>
      <c r="F17" s="110"/>
      <c r="G17" s="110"/>
      <c r="H17" s="110"/>
      <c r="I17" s="284"/>
    </row>
    <row r="18" spans="1:9" x14ac:dyDescent="0.25">
      <c r="A18" s="148">
        <f t="shared" si="0"/>
        <v>9</v>
      </c>
      <c r="B18" s="139"/>
      <c r="C18" s="149"/>
      <c r="D18" s="138"/>
      <c r="E18" s="143"/>
      <c r="F18" s="111"/>
      <c r="G18" s="111"/>
      <c r="H18" s="111"/>
      <c r="I18" s="284"/>
    </row>
    <row r="19" spans="1:9" ht="15.75" thickBot="1" x14ac:dyDescent="0.3">
      <c r="A19" s="150">
        <f t="shared" si="0"/>
        <v>10</v>
      </c>
      <c r="B19" s="151"/>
      <c r="C19" s="152"/>
      <c r="D19" s="152"/>
      <c r="E19" s="152"/>
      <c r="F19" s="114"/>
      <c r="G19" s="114"/>
      <c r="H19" s="114"/>
      <c r="I19" s="285"/>
    </row>
    <row r="20" spans="1:9" ht="15.75" thickBot="1" x14ac:dyDescent="0.3">
      <c r="A20" s="306"/>
      <c r="B20" s="116"/>
      <c r="C20" s="116"/>
      <c r="D20" s="116"/>
      <c r="E20" s="116"/>
      <c r="F20" s="116"/>
      <c r="G20" s="116"/>
      <c r="H20" s="119" t="str">
        <f>"Total "&amp;LEFT(A7,2)</f>
        <v>Total I3</v>
      </c>
      <c r="I20" s="120">
        <f>SUM(I10:I19)</f>
        <v>0</v>
      </c>
    </row>
    <row r="22" spans="1:9" ht="33.75" customHeight="1" x14ac:dyDescent="0.25">
      <c r="A22" s="554"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54"/>
      <c r="C22" s="554"/>
      <c r="D22" s="554"/>
      <c r="E22" s="554"/>
      <c r="F22" s="554"/>
      <c r="G22" s="554"/>
      <c r="H22" s="554"/>
      <c r="I22" s="554"/>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6"/>
  <sheetViews>
    <sheetView workbookViewId="0">
      <selection activeCell="D21" sqref="D21"/>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x14ac:dyDescent="0.25">
      <c r="A1" s="228" t="str">
        <f>'Date initiale'!C3</f>
        <v>Universitatea de Arhitectură și Urbanism "Ion Mincu" București</v>
      </c>
      <c r="B1" s="228"/>
      <c r="C1" s="228"/>
    </row>
    <row r="2" spans="1:12" x14ac:dyDescent="0.25">
      <c r="A2" s="228" t="str">
        <f>'Date initiale'!B4&amp;" "&amp;'Date initiale'!C4</f>
        <v>Facultatea ARHITECTURA</v>
      </c>
      <c r="B2" s="228"/>
      <c r="C2" s="228"/>
    </row>
    <row r="3" spans="1:12" x14ac:dyDescent="0.25">
      <c r="A3" s="228" t="str">
        <f>'Date initiale'!B5&amp;" "&amp;'Date initiale'!C5</f>
        <v>Departamentul BAZELE PROIECTARII</v>
      </c>
      <c r="B3" s="228"/>
      <c r="C3" s="228"/>
    </row>
    <row r="4" spans="1:12" x14ac:dyDescent="0.25">
      <c r="A4" s="116" t="str">
        <f>'Date initiale'!C6&amp;", "&amp;'Date initiale'!C7</f>
        <v>ANA MARIA CRISAN, 27</v>
      </c>
      <c r="B4" s="116"/>
      <c r="C4" s="116"/>
    </row>
    <row r="5" spans="1:12" s="182" customFormat="1" x14ac:dyDescent="0.25">
      <c r="A5" s="116"/>
      <c r="B5" s="116"/>
      <c r="C5" s="116"/>
    </row>
    <row r="6" spans="1:12" ht="15.75" x14ac:dyDescent="0.25">
      <c r="A6" s="552" t="s">
        <v>159</v>
      </c>
      <c r="B6" s="552"/>
      <c r="C6" s="552"/>
      <c r="D6" s="552"/>
      <c r="E6" s="552"/>
      <c r="F6" s="552"/>
      <c r="G6" s="552"/>
      <c r="H6" s="552"/>
      <c r="I6" s="552"/>
    </row>
    <row r="7" spans="1:12" ht="15.75" x14ac:dyDescent="0.25">
      <c r="A7" s="552" t="str">
        <f>'Descriere indicatori'!A7&amp;". "&amp;'Descriere indicatori'!B7</f>
        <v xml:space="preserve">I4. Articole in extenso în reviste ştiinţifice de specialitate* </v>
      </c>
      <c r="B7" s="552"/>
      <c r="C7" s="552"/>
      <c r="D7" s="552"/>
      <c r="E7" s="552"/>
      <c r="F7" s="552"/>
      <c r="G7" s="552"/>
      <c r="H7" s="552"/>
      <c r="I7" s="552"/>
    </row>
    <row r="8" spans="1:12" ht="15.75" thickBot="1" x14ac:dyDescent="0.3">
      <c r="A8" s="153"/>
      <c r="B8" s="153"/>
      <c r="C8" s="153"/>
      <c r="D8" s="153"/>
      <c r="E8" s="153"/>
      <c r="F8" s="153"/>
      <c r="G8" s="153"/>
      <c r="H8" s="153"/>
      <c r="I8" s="153"/>
    </row>
    <row r="9" spans="1:12" ht="30.75" thickBot="1" x14ac:dyDescent="0.3">
      <c r="A9" s="188" t="s">
        <v>80</v>
      </c>
      <c r="B9" s="156" t="s">
        <v>115</v>
      </c>
      <c r="C9" s="156" t="s">
        <v>81</v>
      </c>
      <c r="D9" s="156" t="s">
        <v>82</v>
      </c>
      <c r="E9" s="156" t="s">
        <v>110</v>
      </c>
      <c r="F9" s="157" t="s">
        <v>119</v>
      </c>
      <c r="G9" s="156" t="s">
        <v>83</v>
      </c>
      <c r="H9" s="156" t="s">
        <v>160</v>
      </c>
      <c r="I9" s="158" t="s">
        <v>122</v>
      </c>
      <c r="K9" s="234" t="s">
        <v>157</v>
      </c>
    </row>
    <row r="10" spans="1:12" x14ac:dyDescent="0.25">
      <c r="A10" s="324"/>
      <c r="B10" s="325"/>
      <c r="C10" s="326"/>
      <c r="D10" s="325"/>
      <c r="E10" s="325"/>
      <c r="F10" s="327"/>
      <c r="G10" s="326"/>
      <c r="H10" s="326"/>
      <c r="I10" s="328"/>
      <c r="K10" s="235" t="s">
        <v>209</v>
      </c>
      <c r="L10" t="s">
        <v>210</v>
      </c>
    </row>
    <row r="11" spans="1:12" ht="16.5" thickBot="1" x14ac:dyDescent="0.3">
      <c r="A11" s="329"/>
      <c r="B11" s="325"/>
      <c r="C11" s="326"/>
      <c r="D11" s="325"/>
      <c r="E11" s="330"/>
      <c r="F11" s="327"/>
      <c r="G11" s="326"/>
      <c r="H11" s="326"/>
      <c r="I11" s="331"/>
      <c r="K11" s="49"/>
    </row>
    <row r="12" spans="1:12" s="182" customFormat="1" x14ac:dyDescent="0.25">
      <c r="A12" s="324"/>
      <c r="B12" s="325"/>
      <c r="C12" s="325"/>
      <c r="D12" s="325"/>
      <c r="E12" s="325"/>
      <c r="F12" s="332"/>
      <c r="G12" s="325"/>
      <c r="H12" s="332"/>
      <c r="I12" s="331"/>
      <c r="K12" s="49"/>
    </row>
    <row r="13" spans="1:12" s="182" customFormat="1" ht="15.75" thickBot="1" x14ac:dyDescent="0.3">
      <c r="A13" s="329"/>
      <c r="B13" s="325"/>
      <c r="C13" s="333"/>
      <c r="D13" s="325"/>
      <c r="E13" s="334"/>
      <c r="F13" s="335"/>
      <c r="G13" s="335"/>
      <c r="H13" s="335"/>
      <c r="I13" s="331"/>
      <c r="K13" s="49"/>
    </row>
    <row r="14" spans="1:12" s="182" customFormat="1" ht="15.75" x14ac:dyDescent="0.25">
      <c r="A14" s="324"/>
      <c r="B14" s="325"/>
      <c r="C14" s="336"/>
      <c r="D14" s="325"/>
      <c r="E14" s="337"/>
      <c r="F14" s="335"/>
      <c r="G14" s="336"/>
      <c r="H14" s="335"/>
      <c r="I14" s="331"/>
      <c r="K14" s="49"/>
    </row>
    <row r="15" spans="1:12" s="182" customFormat="1" ht="16.5" thickBot="1" x14ac:dyDescent="0.3">
      <c r="A15" s="329"/>
      <c r="B15" s="325"/>
      <c r="C15" s="338"/>
      <c r="D15" s="325"/>
      <c r="E15" s="337"/>
      <c r="F15" s="335"/>
      <c r="G15" s="336"/>
      <c r="H15" s="337"/>
      <c r="I15" s="331"/>
      <c r="K15" s="49"/>
    </row>
    <row r="16" spans="1:12" s="182" customFormat="1" x14ac:dyDescent="0.25">
      <c r="A16" s="324"/>
      <c r="B16" s="325"/>
      <c r="C16" s="338"/>
      <c r="D16" s="325"/>
      <c r="E16" s="339"/>
      <c r="F16" s="335"/>
      <c r="G16" s="335"/>
      <c r="H16" s="335"/>
      <c r="I16" s="331"/>
      <c r="K16" s="49"/>
    </row>
    <row r="17" spans="1:11" s="182" customFormat="1" ht="16.5" thickBot="1" x14ac:dyDescent="0.3">
      <c r="A17" s="329"/>
      <c r="B17" s="325"/>
      <c r="C17" s="336"/>
      <c r="D17" s="325"/>
      <c r="E17" s="339"/>
      <c r="F17" s="335"/>
      <c r="G17" s="337"/>
      <c r="H17" s="335"/>
      <c r="I17" s="331"/>
      <c r="K17" s="49"/>
    </row>
    <row r="18" spans="1:11" s="182" customFormat="1" x14ac:dyDescent="0.25">
      <c r="A18" s="324"/>
      <c r="B18" s="325"/>
      <c r="C18" s="338"/>
      <c r="D18" s="325"/>
      <c r="E18" s="334"/>
      <c r="F18" s="335"/>
      <c r="G18" s="335"/>
      <c r="H18" s="335"/>
      <c r="I18" s="331"/>
      <c r="K18" s="49"/>
    </row>
    <row r="19" spans="1:11" s="182" customFormat="1" ht="16.5" thickBot="1" x14ac:dyDescent="0.3">
      <c r="A19" s="329"/>
      <c r="B19" s="325"/>
      <c r="C19" s="338"/>
      <c r="D19" s="325"/>
      <c r="E19" s="337"/>
      <c r="F19" s="335"/>
      <c r="G19" s="337"/>
      <c r="H19" s="335"/>
      <c r="I19" s="331"/>
      <c r="K19" s="49"/>
    </row>
    <row r="20" spans="1:11" s="182" customFormat="1" ht="15.75" x14ac:dyDescent="0.25">
      <c r="A20" s="324"/>
      <c r="B20" s="325"/>
      <c r="C20" s="337"/>
      <c r="D20" s="325"/>
      <c r="E20" s="339"/>
      <c r="F20" s="339"/>
      <c r="G20" s="334"/>
      <c r="H20" s="339"/>
      <c r="I20" s="331"/>
      <c r="K20" s="49"/>
    </row>
    <row r="21" spans="1:11" s="182" customFormat="1" ht="16.5" thickBot="1" x14ac:dyDescent="0.3">
      <c r="A21" s="329"/>
      <c r="B21" s="325"/>
      <c r="C21" s="336"/>
      <c r="D21" s="325"/>
      <c r="E21" s="339"/>
      <c r="F21" s="339"/>
      <c r="G21" s="334"/>
      <c r="H21" s="339"/>
      <c r="I21" s="331"/>
      <c r="K21" s="49"/>
    </row>
    <row r="22" spans="1:11" s="182" customFormat="1" ht="15.75" x14ac:dyDescent="0.25">
      <c r="A22" s="324"/>
      <c r="B22" s="325"/>
      <c r="C22" s="337"/>
      <c r="D22" s="325"/>
      <c r="E22" s="339"/>
      <c r="F22" s="339"/>
      <c r="G22" s="337"/>
      <c r="H22" s="339"/>
      <c r="I22" s="331"/>
      <c r="K22" s="49"/>
    </row>
    <row r="23" spans="1:11" s="182" customFormat="1" ht="16.5" thickBot="1" x14ac:dyDescent="0.3">
      <c r="A23" s="329"/>
      <c r="B23" s="325"/>
      <c r="C23" s="338"/>
      <c r="D23" s="325"/>
      <c r="E23" s="337"/>
      <c r="F23" s="335"/>
      <c r="G23" s="337"/>
      <c r="H23" s="335"/>
      <c r="I23" s="331"/>
      <c r="K23" s="49"/>
    </row>
    <row r="24" spans="1:11" ht="15.75" thickBot="1" x14ac:dyDescent="0.3">
      <c r="A24" s="311"/>
      <c r="B24" s="116"/>
      <c r="C24" s="116"/>
      <c r="D24" s="116"/>
      <c r="E24" s="116"/>
      <c r="F24" s="116"/>
      <c r="G24" s="116"/>
      <c r="H24" s="119" t="str">
        <f>"Total "&amp;LEFT(A7,2)</f>
        <v>Total I4</v>
      </c>
      <c r="I24" s="160">
        <f>SUM(I10:I23)</f>
        <v>0</v>
      </c>
    </row>
    <row r="26" spans="1:11" ht="33.75" customHeight="1" x14ac:dyDescent="0.25">
      <c r="A26" s="554"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6" s="554"/>
      <c r="C26" s="554"/>
      <c r="D26" s="554"/>
      <c r="E26" s="554"/>
      <c r="F26" s="554"/>
      <c r="G26" s="554"/>
      <c r="H26" s="554"/>
      <c r="I26" s="554"/>
    </row>
  </sheetData>
  <mergeCells count="3">
    <mergeCell ref="A7:I7"/>
    <mergeCell ref="A6:I6"/>
    <mergeCell ref="A26:I2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33</vt:i4>
      </vt:variant>
    </vt:vector>
  </HeadingPairs>
  <TitlesOfParts>
    <vt:vector size="66"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MC Design</cp:lastModifiedBy>
  <cp:lastPrinted>2016-05-30T14:55:25Z</cp:lastPrinted>
  <dcterms:created xsi:type="dcterms:W3CDTF">2013-01-10T17:13:12Z</dcterms:created>
  <dcterms:modified xsi:type="dcterms:W3CDTF">2024-06-27T23:05:54Z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