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E:\Sync\U_2023_Concurs Conferentiar\Documente concurs conferentiar 2023\"/>
    </mc:Choice>
  </mc:AlternateContent>
  <xr:revisionPtr revIDLastSave="0" documentId="13_ncr:1_{EA9BD780-B1D0-4225-AB0F-49B4A298013C}" xr6:coauthVersionLast="47" xr6:coauthVersionMax="47" xr10:uidLastSave="{00000000-0000-0000-0000-000000000000}"/>
  <bookViews>
    <workbookView xWindow="-120" yWindow="-120" windowWidth="29040" windowHeight="15840" tabRatio="928"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I11c!$A$1:$G$21</definedName>
    <definedName name="_xlnm.Print_Area" localSheetId="18">'I12'!$A$1:$H$18</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'I2'!$A$1:$I$21</definedName>
    <definedName name="_xlnm.Print_Area" localSheetId="28">'I20'!$A$1:$E$20</definedName>
    <definedName name="_xlnm.Print_Area" localSheetId="29">'I21'!$A$1:$D$22</definedName>
    <definedName name="_xlnm.Print_Area" localSheetId="30">'I22'!$A$1:$D$20</definedName>
    <definedName name="_xlnm.Print_Area" localSheetId="31">'I23'!$A$1:$D$20</definedName>
    <definedName name="_xlnm.Print_Area" localSheetId="32">'I24'!$A$1:$F$20</definedName>
    <definedName name="_xlnm.Print_Area" localSheetId="7">'I3'!$A$1:$I$19</definedName>
    <definedName name="_xlnm.Print_Area" localSheetId="8">'I4'!$A$1:$I$21</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34" l="1"/>
  <c r="A13" i="22" l="1"/>
  <c r="H12" i="34"/>
  <c r="H11" i="34"/>
  <c r="I18" i="7" l="1"/>
  <c r="I17" i="7"/>
  <c r="I16" i="7"/>
  <c r="D15" i="23" l="1"/>
  <c r="H10" i="30"/>
  <c r="H10" i="16"/>
  <c r="A12" i="7"/>
  <c r="A13" i="7" s="1"/>
  <c r="A14" i="7" s="1"/>
  <c r="A15" i="7" s="1"/>
  <c r="H10" i="15" l="1"/>
  <c r="D12" i="23" l="1"/>
  <c r="D11" i="23"/>
  <c r="H10" i="17"/>
  <c r="I13" i="7"/>
  <c r="I13" i="6"/>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2" i="23"/>
  <c r="A11" i="24"/>
  <c r="A12" i="24" s="1"/>
  <c r="A13" i="24" s="1"/>
  <c r="A14" i="24" s="1"/>
  <c r="A15" i="24" s="1"/>
  <c r="A16" i="24" s="1"/>
  <c r="A17" i="24" s="1"/>
  <c r="A18" i="24" s="1"/>
  <c r="A19" i="24" s="1"/>
  <c r="A7" i="24"/>
  <c r="C20" i="24" s="1"/>
  <c r="A11" i="23"/>
  <c r="A12" i="23"/>
  <c r="A13" i="23" s="1"/>
  <c r="A14" i="23" s="1"/>
  <c r="A15" i="23" s="1"/>
  <c r="A16" i="23" s="1"/>
  <c r="A17" i="23" s="1"/>
  <c r="A18" i="23" s="1"/>
  <c r="A21" i="23" s="1"/>
  <c r="A7" i="23"/>
  <c r="C22" i="23" s="1"/>
  <c r="A11" i="22"/>
  <c r="A12"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19" i="7"/>
  <c r="D14" i="36" s="1"/>
  <c r="I20" i="8"/>
  <c r="D15" i="36" s="1"/>
  <c r="A22" i="13"/>
  <c r="A22" i="12"/>
  <c r="A22" i="11"/>
  <c r="A22" i="10"/>
  <c r="A22" i="8"/>
  <c r="A21" i="7"/>
  <c r="A19" i="6"/>
  <c r="A21"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22" i="16"/>
  <c r="A7" i="16"/>
  <c r="G20" i="16"/>
  <c r="A11" i="16"/>
  <c r="A12" i="16"/>
  <c r="A13" i="16" s="1"/>
  <c r="A14" i="16" s="1"/>
  <c r="A15" i="16" s="1"/>
  <c r="A16" i="16" s="1"/>
  <c r="A17" i="16" s="1"/>
  <c r="A18" i="16" s="1"/>
  <c r="A19" i="16" s="1"/>
  <c r="A18" i="15"/>
  <c r="A11" i="15"/>
  <c r="A12" i="15" s="1"/>
  <c r="A13" i="15" s="1"/>
  <c r="A14" i="15" s="1"/>
  <c r="A15" i="15" s="1"/>
  <c r="A7" i="15"/>
  <c r="G16" i="15" s="1"/>
  <c r="A11" i="28"/>
  <c r="A12" i="28" s="1"/>
  <c r="A13" i="28" s="1"/>
  <c r="A14" i="28" s="1"/>
  <c r="A15" i="28" s="1"/>
  <c r="A16" i="28" s="1"/>
  <c r="A17" i="28" s="1"/>
  <c r="A18" i="28" s="1"/>
  <c r="A19" i="28" s="1"/>
  <c r="A20" i="28" s="1"/>
  <c r="A7" i="28"/>
  <c r="F21"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A7" i="6"/>
  <c r="H17" i="6" s="1"/>
  <c r="A7" i="5"/>
  <c r="H19"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2" i="8"/>
  <c r="A13" i="8" s="1"/>
  <c r="A14" i="8" s="1"/>
  <c r="A15" i="8" s="1"/>
  <c r="A16" i="8" s="1"/>
  <c r="A17" i="8" s="1"/>
  <c r="A18" i="8" s="1"/>
  <c r="A19" i="8" s="1"/>
  <c r="A11" i="5"/>
  <c r="A12" i="5" s="1"/>
  <c r="A13" i="5" s="1"/>
  <c r="A14" i="5" s="1"/>
  <c r="A15" i="5" s="1"/>
  <c r="A16" i="5" s="1"/>
  <c r="A17" i="5" s="1"/>
  <c r="A18"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1" i="28"/>
  <c r="D23" i="36" s="1"/>
  <c r="H20" i="16"/>
  <c r="D25" i="36" s="1"/>
  <c r="D20" i="24"/>
  <c r="D36" i="36" s="1"/>
  <c r="D20" i="20"/>
  <c r="D32" i="36" s="1"/>
  <c r="D20" i="18"/>
  <c r="D30" i="36" s="1"/>
  <c r="H20" i="30"/>
  <c r="D27" i="36" s="1"/>
  <c r="H16" i="15"/>
  <c r="D24" i="36" s="1"/>
  <c r="H20" i="29"/>
  <c r="D22" i="36" s="1"/>
  <c r="I20" i="14"/>
  <c r="D21" i="36" s="1"/>
  <c r="I19" i="5"/>
  <c r="D12" i="36" s="1"/>
  <c r="D20" i="19"/>
  <c r="I20" i="10"/>
  <c r="D17" i="36" s="1"/>
  <c r="I17" i="6"/>
  <c r="D13" i="36" s="1"/>
  <c r="I20" i="4"/>
  <c r="D43" i="36" l="1"/>
  <c r="D31" i="36"/>
  <c r="D42" i="36" s="1"/>
  <c r="D11" i="36"/>
  <c r="D35" i="36"/>
  <c r="D41" i="36" l="1"/>
  <c r="D44" i="36" s="1"/>
</calcChain>
</file>

<file path=xl/sharedStrings.xml><?xml version="1.0" encoding="utf-8"?>
<sst xmlns="http://schemas.openxmlformats.org/spreadsheetml/2006/main" count="855" uniqueCount="461">
  <si>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</si>
  <si>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</si>
  <si>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</si>
  <si>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</si>
  <si>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</si>
  <si>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</si>
  <si>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</si>
  <si>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</si>
  <si>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</si>
  <si>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</si>
  <si>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</si>
  <si>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</si>
  <si>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</si>
  <si>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</si>
  <si>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</si>
  <si>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</si>
  <si>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</si>
  <si>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</si>
  <si>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</si>
  <si>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</si>
  <si>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</si>
  <si>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</si>
  <si>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</si>
  <si>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</si>
  <si>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</si>
  <si>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</si>
  <si>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</si>
  <si>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</si>
  <si>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</si>
  <si>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</si>
  <si>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</si>
  <si>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</si>
  <si>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</si>
  <si>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</si>
  <si>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</si>
  <si>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</si>
  <si>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</si>
  <si>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</si>
  <si>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</si>
  <si>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</si>
  <si>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</si>
  <si>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</si>
  <si>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</si>
  <si>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</si>
  <si>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</si>
  <si>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</si>
  <si>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</si>
  <si>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</si>
  <si>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</si>
  <si>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</si>
  <si>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</si>
  <si>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</si>
  <si>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</si>
  <si>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</si>
  <si>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</si>
  <si>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</si>
  <si>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</si>
  <si>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</si>
  <si>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</si>
  <si>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</si>
  <si>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</si>
  <si>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</si>
  <si>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</si>
  <si>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</si>
  <si>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</si>
  <si>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</si>
  <si>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</si>
  <si>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</si>
  <si>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</si>
  <si>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</si>
  <si>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</si>
  <si>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</si>
  <si>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</si>
  <si>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</si>
  <si>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</si>
  <si>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</si>
  <si>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</si>
  <si>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</si>
  <si>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</si>
  <si>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</si>
  <si>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</si>
  <si>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</si>
  <si>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</si>
  <si>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</si>
  <si>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</si>
  <si>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</si>
  <si>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</si>
  <si>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</si>
  <si>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</si>
  <si>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</si>
  <si>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</si>
  <si>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</si>
  <si>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</si>
  <si>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</si>
  <si>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</si>
  <si>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</si>
  <si>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</si>
  <si>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</si>
  <si>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</si>
  <si>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</si>
  <si>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</si>
  <si>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</si>
  <si>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</si>
  <si>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</si>
  <si>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</si>
  <si>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</si>
  <si>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</si>
  <si>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</si>
  <si>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</si>
  <si>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</si>
  <si>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</si>
  <si>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</si>
  <si>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</si>
  <si>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</si>
  <si>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</si>
  <si>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</si>
  <si>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</si>
  <si>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</si>
  <si>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</si>
  <si>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</si>
  <si>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</si>
  <si>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</si>
  <si>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</si>
  <si>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</si>
  <si>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</si>
  <si>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</si>
  <si>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</si>
  <si>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</si>
  <si>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</si>
  <si>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</si>
  <si>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</si>
  <si>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</si>
  <si>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</si>
  <si>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</si>
  <si>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</si>
  <si>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</si>
  <si>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</si>
  <si>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</si>
  <si>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</si>
  <si>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</si>
  <si>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</si>
  <si>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</si>
  <si>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</si>
  <si>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</si>
  <si>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</si>
  <si>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</si>
  <si>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</si>
  <si>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</si>
  <si>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</si>
  <si>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</si>
  <si>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</si>
  <si>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</si>
  <si>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</si>
  <si>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</si>
  <si>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</si>
  <si>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</si>
  <si>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</si>
  <si>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</si>
  <si>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</si>
  <si>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</si>
  <si>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</si>
  <si>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</si>
  <si>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</si>
  <si>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</si>
  <si>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</si>
  <si>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</si>
  <si>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</si>
  <si>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</si>
  <si>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</si>
  <si>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</si>
  <si>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</si>
  <si>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</si>
  <si>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</si>
  <si>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</si>
  <si>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</si>
  <si>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</si>
  <si>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</si>
  <si>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</si>
  <si>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</si>
  <si>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</si>
  <si>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</si>
  <si>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</si>
  <si>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</si>
  <si>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</si>
  <si>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</si>
  <si>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</si>
  <si>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</si>
  <si>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</si>
  <si>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</si>
  <si>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</si>
  <si>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</si>
  <si>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</si>
  <si>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</si>
  <si>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</si>
  <si>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</si>
  <si>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</si>
  <si>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</si>
  <si>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</si>
  <si>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</si>
  <si>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</si>
  <si>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</si>
  <si>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</si>
  <si>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</si>
  <si>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</si>
  <si>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</si>
  <si>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</si>
  <si>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</si>
  <si>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</si>
  <si>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</si>
  <si>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</si>
  <si>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</si>
  <si>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</si>
  <si>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</si>
  <si>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</si>
  <si>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</si>
  <si>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</si>
  <si>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</si>
  <si>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</si>
  <si>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</si>
  <si>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</si>
  <si>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</si>
  <si>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</si>
  <si>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</si>
  <si>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</si>
  <si>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</si>
  <si>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</si>
  <si>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</si>
  <si>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</si>
  <si>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</si>
  <si>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</si>
  <si>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</si>
  <si>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</si>
  <si>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</si>
  <si>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</si>
  <si>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</si>
  <si>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</si>
  <si>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</si>
  <si>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</si>
  <si>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</si>
  <si>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</si>
  <si>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</si>
  <si>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</si>
  <si>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</si>
  <si>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</si>
  <si>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</si>
  <si>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</si>
  <si>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</si>
  <si>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</si>
  <si>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</si>
  <si>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</si>
  <si>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</si>
  <si>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</si>
  <si>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</si>
  <si>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</si>
  <si>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</si>
  <si>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</si>
  <si>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</si>
  <si>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</si>
  <si>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</si>
  <si>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</si>
  <si>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</si>
  <si>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</si>
  <si>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</si>
  <si>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</si>
  <si>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</si>
  <si>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</si>
  <si>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</si>
  <si>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</si>
  <si>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</si>
  <si>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</si>
  <si>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</si>
  <si>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</si>
  <si>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proiectării de arhitectură</t>
  </si>
  <si>
    <t>Dordea Dragoș Mihai</t>
  </si>
  <si>
    <t>Dordea Dragoș Mihai (coord.)</t>
  </si>
  <si>
    <t>Cetatea Dinogetia - studii pentru amenajarea sitului arheologic</t>
  </si>
  <si>
    <t>Editura Universitară „Ion Mincu”, București</t>
  </si>
  <si>
    <t>978-606-638-083-6</t>
  </si>
  <si>
    <t>-</t>
  </si>
  <si>
    <t>Descifrând modernitatea / Tot ce e solid se topește în aer</t>
  </si>
  <si>
    <t>Editura Universitară „Ion Mincu”</t>
  </si>
  <si>
    <t>978-606-638-015-7</t>
  </si>
  <si>
    <t>Descifrând fotografia / (Men on the rooftop) Sao Paulo, Brazil (1960)</t>
  </si>
  <si>
    <t>Cetatea Dinogetia - studii pentru amenajarea sitului arheologic / Proiect pentru punerea în valoare a castelului Serravalle</t>
  </si>
  <si>
    <t>Centru Educativ pentru Minori / Arhitectură carcerală și educație</t>
  </si>
  <si>
    <t>978-606-638-132-1</t>
  </si>
  <si>
    <t>Casa din strada Sabinelor</t>
  </si>
  <si>
    <t>Arhitectura</t>
  </si>
  <si>
    <t>1220-3254</t>
  </si>
  <si>
    <t>5 (641)</t>
  </si>
  <si>
    <t>Spațiul ochiului vs. Spațiul piciorului</t>
  </si>
  <si>
    <t>6 (642)</t>
  </si>
  <si>
    <t>2 (644)</t>
  </si>
  <si>
    <t>Dordea Dragoș Mihai Georgică Mitrache      Ana Maria Machedon</t>
  </si>
  <si>
    <t>Pensiune agroturistică la Bughea de Jos</t>
  </si>
  <si>
    <t>4 (646)</t>
  </si>
  <si>
    <t>Interviu cu arhitectul Miha Dešman</t>
  </si>
  <si>
    <t>6 (660)</t>
  </si>
  <si>
    <t>Muzeul Modernizării României</t>
  </si>
  <si>
    <t>978-606-638-152-9</t>
  </si>
  <si>
    <t xml:space="preserve">Towards an architecture of the shaped void </t>
  </si>
  <si>
    <t>RETOS Y TENDENCIAS ARQUITECTÓNICAS EN EL HABITAT CONTEMPORANEO / Lima - keynote speaker</t>
  </si>
  <si>
    <t>15, decembrie</t>
  </si>
  <si>
    <t>Experimente urbane - Evenimente culturale</t>
  </si>
  <si>
    <t>29, martie</t>
  </si>
  <si>
    <t>Spațiu public lateral</t>
  </si>
  <si>
    <t>De la exterior la interior</t>
  </si>
  <si>
    <t>Arhitectură, Patrimoniu, Oraș</t>
  </si>
  <si>
    <t>12, iunie</t>
  </si>
  <si>
    <t>De la proiectul tip la proiectul directivă</t>
  </si>
  <si>
    <t>Museum Boundaries</t>
  </si>
  <si>
    <t>27, martie</t>
  </si>
  <si>
    <t>membru în echipa de elaborare</t>
  </si>
  <si>
    <t>Bazin acoperit de înot UAUIM</t>
  </si>
  <si>
    <t>U.A.U.I.M.</t>
  </si>
  <si>
    <t>2007-2011</t>
  </si>
  <si>
    <t>Stadionul Național „Lia Manoliu”</t>
  </si>
  <si>
    <t>Primăria București</t>
  </si>
  <si>
    <t>Proiect strategic pentru Mendrisio, Elveția</t>
  </si>
  <si>
    <t>primăria Mendrisio</t>
  </si>
  <si>
    <t>avizat</t>
  </si>
  <si>
    <t>coautor</t>
  </si>
  <si>
    <t>PUZ Hotel Fințești</t>
  </si>
  <si>
    <t>privat</t>
  </si>
  <si>
    <t>Living Danube Limes</t>
  </si>
  <si>
    <t>MDRAP-INTERREG</t>
  </si>
  <si>
    <t>2020-2022</t>
  </si>
  <si>
    <t>membru echipă</t>
  </si>
  <si>
    <t>Premiul 2, concurs de proiecte pentru amenajarea ruinelor castelului Serravalle, Elveția</t>
  </si>
  <si>
    <t>USI - Accademia di Architettura Mendrisio</t>
  </si>
  <si>
    <t>Master în studii avansate în Arhitectura Teritoriului</t>
  </si>
  <si>
    <t>2005-2007</t>
  </si>
  <si>
    <t xml:space="preserve">Bienala Națională de Arhitectură </t>
  </si>
  <si>
    <t>Turnuri de observare la turnul de artă / București, Make a Point</t>
  </si>
  <si>
    <t>Cartier pentru Justiție / București, Ministerul de Justiție</t>
  </si>
  <si>
    <t>Centru educativ pentru minori / București, Institutul Național de Statistică</t>
  </si>
  <si>
    <t>Cetatea Giurgiu - Punerea în valoare a sitului arheologic / Giurgiu</t>
  </si>
  <si>
    <t>Lector și critic invitat în cadrul atelierului de proiectare condus de Christine Dalnoky, Accademia di Architettura, Mendrisio</t>
  </si>
  <si>
    <t>Critic invitat la evaluarea finală a atelierului  de an 4/5 “The agriculture of the city” de la facultatea de Arhitectura a Universității Tehnice din Munchen, condus de  arh. Stefano Boeri și arh. Pier Paolo Tamburelli</t>
  </si>
  <si>
    <t>Membru în juriu Anuala de Arhitectură Argeș 2016, ediția II, Pitești, organizată de OAR filiala Argeș</t>
  </si>
  <si>
    <t>External reviewer în cadrul echipei RIBA pentru evaluarea activității Facultății de Arhitectură FAUA, Lima, Peru</t>
  </si>
  <si>
    <t>Membru în Consiliul Național al Ordinului Arhitecților din România</t>
  </si>
  <si>
    <t>2018-2022</t>
  </si>
  <si>
    <t>Membru în Consiliul teritorial OAR Argeș</t>
  </si>
  <si>
    <t>Membru în Colegiul Director OAR Argeș</t>
  </si>
  <si>
    <t>București, capitală (agri)culturală europeană</t>
  </si>
  <si>
    <t>Argument</t>
  </si>
  <si>
    <t>2067-4252</t>
  </si>
  <si>
    <t>Gândurile din spatele arhitecturii</t>
  </si>
  <si>
    <t>2-3(680-681)</t>
  </si>
  <si>
    <t>Ana Maria Machedon, Dragoș Dordea, Georgică Mitrache</t>
  </si>
  <si>
    <t>Living Danube Limes - Spațiul construit ca instrument pentru retrăirea istoriei</t>
  </si>
  <si>
    <t>2067-4252 (print) 2501-6334 (online)</t>
  </si>
  <si>
    <t>Architecture of the shaped void</t>
  </si>
  <si>
    <t>Creative Heritage</t>
  </si>
  <si>
    <t>12, octombrie</t>
  </si>
  <si>
    <t>EURAU 2020 /  Multiple Identities - Reflections on the European City</t>
  </si>
  <si>
    <t>Dordea Dragoș Mihai, Ana Maria Machedon, Georgică Mitrache</t>
  </si>
  <si>
    <t>Conversion in Style</t>
  </si>
  <si>
    <t>15 martie</t>
  </si>
  <si>
    <t>București - capitală culturală europeană</t>
  </si>
  <si>
    <t>9 sept.</t>
  </si>
  <si>
    <t>Ana Maria Machedon, Georgică Mitrache, Dordea Dragoș Mihai</t>
  </si>
  <si>
    <t>Living Danube Limes - Urban and territorial identities: the revival of the Roman Empire frontier along Danube</t>
  </si>
  <si>
    <t>Stadion Steaua</t>
  </si>
  <si>
    <t>edificat</t>
  </si>
  <si>
    <t>2018-2020</t>
  </si>
  <si>
    <t>Stadion Rapid</t>
  </si>
  <si>
    <t xml:space="preserve">C.S. Steaua </t>
  </si>
  <si>
    <t>C.S. Rapid</t>
  </si>
  <si>
    <t xml:space="preserve">coautor </t>
  </si>
  <si>
    <t>2019-2021</t>
  </si>
  <si>
    <t>14/2008</t>
  </si>
  <si>
    <t>studies in History and Theory of Architecture</t>
  </si>
  <si>
    <t>Recenzie  Ștefan Simion. Ambiguity of the Masterpiece. Livio Vacchini through 11 Dialogues.</t>
  </si>
  <si>
    <t>2344-6544         2457-1687</t>
  </si>
  <si>
    <t>2/128</t>
  </si>
  <si>
    <t>Dordea Dragoș Mihai Maria Irina Ionescu</t>
  </si>
  <si>
    <t xml:space="preserve"> Architecture of the shaped void</t>
  </si>
  <si>
    <t>12 oct.</t>
  </si>
  <si>
    <t>978-3-86859-532-1</t>
  </si>
  <si>
    <t>Simpozion internațional Museum Boundaries, UAUIM, București, Ed. Did. Ion Mincu</t>
  </si>
  <si>
    <t>Creative Heritage, Hanovra, Ed. Jovis</t>
  </si>
  <si>
    <t>București - capitală culturală europeană, Argument nr.10/2018</t>
  </si>
  <si>
    <t>27 martie</t>
  </si>
  <si>
    <t>Atelierul Internațional „Câmpulung Muscel – Cadru natural. Istorie. Arhitectură. Tradiție”</t>
  </si>
  <si>
    <t>1-4 noiembrie</t>
  </si>
  <si>
    <t>Imobil multifuncțional Mangalia</t>
  </si>
  <si>
    <t>Client privat</t>
  </si>
  <si>
    <t>Edificat</t>
  </si>
  <si>
    <t>Autor</t>
  </si>
  <si>
    <t>2011-2021</t>
  </si>
  <si>
    <t>Piață agroalimentară Buftea - centru</t>
  </si>
  <si>
    <t>Primăria Buftea</t>
  </si>
  <si>
    <t>2012-2017</t>
  </si>
  <si>
    <t>autor</t>
  </si>
  <si>
    <t>Locuință experimentală la Breaza</t>
  </si>
  <si>
    <t>2012-</t>
  </si>
  <si>
    <t>Arene tenis CS Farul Constanța</t>
  </si>
  <si>
    <t>Primăria Constanța</t>
  </si>
  <si>
    <t>S.F. Aprobat</t>
  </si>
  <si>
    <t>Reclaiming the River - concurs internațional de arhitectură pentru amenajarea maulurilor râului Dâmbovița    - premiul 2</t>
  </si>
  <si>
    <t xml:space="preserve">Nominalizare la secțiunea „Arhitectură / social-culturale”  la  Anuala de Arhitectura București pentru proiectul:    Bazin de înot al UAUIM </t>
  </si>
  <si>
    <t>Premiul secțiunii arhitectura locuințelor individuale și semicolective la Anuala de Arhitectură Argeș pentru proiectul: Locuință individuală la Câmpulung</t>
  </si>
  <si>
    <t>Distincția „Arhitectura și investițiile publice” la Anuala de Arhitectură București pentru proiectul Stadion Steaua</t>
  </si>
  <si>
    <t>organizator al expoziției concurs</t>
  </si>
  <si>
    <t>Lafayette Park, Detroit – îngrijire și producție expoziție internațională la UAUIM</t>
  </si>
  <si>
    <t>Expoziție proiecte concurs Laser Valley / UAUIM</t>
  </si>
  <si>
    <t>Ligia Podorean Ekström – expoziție de acuarelă / UAUIM</t>
  </si>
  <si>
    <t>Expoziție UAUIM pentru reacreditare RIBA</t>
  </si>
  <si>
    <t>Expoziție proiecte studențești  Polyair, Polyport / Super Mega Crit / Londra</t>
  </si>
  <si>
    <t>Cort pentru evenimente / AWE, Palatul Universul</t>
  </si>
  <si>
    <t>Expoziție Departament Sinteza Proiectării de Arhitectură în cadrul Noaptea Muzeelor</t>
  </si>
  <si>
    <t>Excursie de studiu – workshop în zona Craiovei pentru atelierul de an 4/5 “The agriculture of the city” de la facultatea de Arhitectura a Universității Tehnice din Munchen, condus de  arh. Stefano Boeri și arh. Pier Paolo Tamburelli</t>
  </si>
  <si>
    <t>Workshop USH – Manifeste pentru București</t>
  </si>
  <si>
    <t>Workshop Belgrad în cadrul proiectului RIBA Polyport</t>
  </si>
  <si>
    <t>Workshop în cadrul proiectului workshop RIBA Mega Crit, Roma</t>
  </si>
  <si>
    <t>Workshop ZHAW (Zurich University of Applied Sciences) la București</t>
  </si>
  <si>
    <t>Super Mega Crit, prezență simpozion și workshop Londra / Premiul workshopului a fost câștigat de echipa UAUIM – tutore Dragoș Dordea</t>
  </si>
  <si>
    <t>03.06.2023</t>
  </si>
  <si>
    <t>16 (2007-2023)</t>
  </si>
  <si>
    <t>Dordea Dragoș Mihai Ana Maria Machedon</t>
  </si>
  <si>
    <t>Branding – istorie și design în UAUIM / Spațiu și semnalizare</t>
  </si>
  <si>
    <t>978-606-638-254-0</t>
  </si>
  <si>
    <t>Dordea Dragoș Mihai
Ana Maria Machedon
Georgică Mitrache
Bogdan Ispas</t>
  </si>
  <si>
    <t>Arhive de atelier – Studii și cercetări în Proiectarea de Arhitectură 2020-2022 / „Living Danube Limes” Valorificarea patrimoniului cultural și dezvoltarea turismului sustenabil prin trăirea patrimoniului Limesului Dunărean ca bază pentru o rută culturală</t>
  </si>
  <si>
    <t>978-606-638-251-9</t>
  </si>
  <si>
    <t>Limesul Dunărean în România</t>
  </si>
  <si>
    <t>1-2/2023(703-704)</t>
  </si>
  <si>
    <t>Front urban dunărean</t>
  </si>
  <si>
    <t>Provocări viitoare</t>
  </si>
  <si>
    <t xml:space="preserve">Ana Maria Machedon Dordea Dragoș Mihai Georgică Mitrache      </t>
  </si>
  <si>
    <t>Nominalizare la secțiunea Arhitectură construită/arhitectură publică la Anuala de Arhitectură București pentru proiectul Stadionul Rapid-Giulești</t>
  </si>
  <si>
    <t>Nominalizare la secțiunea Cercetare prin arhitectură/arhitectură și experiment la Anuala de Arhitectură București pentru proiectul Living Danube Limes</t>
  </si>
  <si>
    <t>Mențiune la secțiunea altor tipuri de clădiri la Anuala de Arhitectură OM(Oltenia-Muntenia) pentru proiectul Pensiune la Costinești</t>
  </si>
  <si>
    <t>Diplome de arhitectură în context istoric, expoziție în cadrul Anualei de Arhitectură OM (Oltenia Muntenia)</t>
  </si>
  <si>
    <t>curator expoziție</t>
  </si>
  <si>
    <t>Expoziție Living Danube Limes în cadrul UAUIM</t>
  </si>
  <si>
    <t>2022-2026</t>
  </si>
  <si>
    <t>Ana Maria Machedon
Dragoș Mihai Dordea
Georgică Mitrache
Bogdan Ispas</t>
  </si>
  <si>
    <t>Living Danube Limes
Valorising cultural heritage and fostering sustainable tourism by LIVING the common heritage of the DANUBE LIMES as basis for a Cultural Route  / The Danube Limes – A Roman Territorial Museum
Visibility Measures and Physical Reconstruction at Archaeological Sites</t>
  </si>
  <si>
    <t>Archaeolingua</t>
  </si>
  <si>
    <t>978-615-5766-56-5</t>
  </si>
  <si>
    <t>Branding: Istorie și Design în UAUIM / Acronim B:ID UAUIM</t>
  </si>
  <si>
    <t>UAUIM-FFSCU-2022-003</t>
  </si>
  <si>
    <t>avizat si finalizat</t>
  </si>
  <si>
    <t>2022-2023</t>
  </si>
  <si>
    <t>Cercetare holistică, expertiză integrată academic: Tehnică, Tehnologie, Transfer/ Acronim Cheia T</t>
  </si>
  <si>
    <t>coautor, sef sectiune</t>
  </si>
  <si>
    <t>Postcards from the Immediate Future</t>
  </si>
  <si>
    <t>Postcards to Versailles Dancing Columns</t>
  </si>
  <si>
    <t>coautor proiect expus</t>
  </si>
  <si>
    <t>2077 / 2018</t>
  </si>
  <si>
    <t>3183 / 2018</t>
  </si>
  <si>
    <t>24 / 2007</t>
  </si>
  <si>
    <t>NDCAF-0112</t>
  </si>
  <si>
    <t>A014_01 / 2012</t>
  </si>
  <si>
    <t>A021_05/2013</t>
  </si>
  <si>
    <t>13-35-2</t>
  </si>
  <si>
    <t>UAUIM-FFCSU-2022-010</t>
  </si>
  <si>
    <t xml:space="preserve">DTP3-359-2.2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</si>
</sst>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7">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sz val="11"/>
      <color theme="1"/>
      <name val="Calibri"/>
      <family val="2"/>
    </font>
    <font>
      <sz val="8"/>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15" fillId="0" borderId="0" applyNumberFormat="0" applyFill="0" applyBorder="0" applyAlignment="0" applyProtection="0">
      <alignment vertical="top"/>
      <protection locked="0"/>
    </xf>
  </cellStyleXfs>
  <cellXfs count="419">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11" fillId="0" borderId="2" xfId="0" quotePrefix="1" applyFont="1" applyBorder="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8" fillId="0" borderId="6" xfId="0" applyFont="1" applyBorder="1"/>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0" fontId="3" fillId="0" borderId="4" xfId="0"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applyNumberFormat="1" applyFont="1" applyBorder="1" applyAlignment="1">
      <alignment horizontal="center"/>
    </xf>
    <xf numFmtId="0" fontId="0" fillId="0" borderId="2" xfId="0" applyBorder="1" applyAlignment="1">
      <alignment horizontal="center" wrapText="1"/>
    </xf>
    <xf numFmtId="16" fontId="3" fillId="0" borderId="2" xfId="0" quotePrefix="1" applyNumberFormat="1" applyFont="1" applyBorder="1" applyAlignment="1">
      <alignment horizontal="center" vertical="center" wrapText="1"/>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9" xfId="0" applyFont="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center"/>
    </xf>
    <xf numFmtId="0" fontId="0" fillId="0" borderId="17" xfId="0"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165" fontId="10" fillId="0" borderId="22" xfId="0" applyNumberFormat="1" applyFont="1" applyBorder="1" applyAlignment="1">
      <alignment horizontal="center"/>
    </xf>
    <xf numFmtId="0" fontId="21" fillId="0" borderId="0" xfId="0" applyFont="1"/>
    <xf numFmtId="0" fontId="0" fillId="0" borderId="0" xfId="0" applyAlignment="1">
      <alignment horizontal="right"/>
    </xf>
    <xf numFmtId="0" fontId="3" fillId="0" borderId="17" xfId="0" applyFont="1" applyBorder="1" applyAlignment="1">
      <alignment horizontal="center" vertical="center"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20" fillId="0" borderId="9" xfId="0" applyFont="1" applyBorder="1" applyAlignment="1">
      <alignment horizontal="center"/>
    </xf>
    <xf numFmtId="0" fontId="14" fillId="0" borderId="6" xfId="0" applyFont="1" applyBorder="1" applyAlignment="1">
      <alignment horizontal="left" vertical="center" wrapText="1"/>
    </xf>
    <xf numFmtId="0" fontId="17" fillId="0" borderId="36"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Border="1"/>
    <xf numFmtId="0" fontId="0" fillId="0" borderId="36" xfId="0"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36" xfId="0"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Border="1"/>
    <xf numFmtId="0" fontId="20" fillId="0" borderId="42" xfId="0" applyFont="1" applyBorder="1" applyAlignment="1">
      <alignment horizontal="center" vertical="center" wrapText="1"/>
    </xf>
    <xf numFmtId="0" fontId="3" fillId="0" borderId="42" xfId="0" applyFont="1" applyBorder="1"/>
    <xf numFmtId="0" fontId="0" fillId="0" borderId="42" xfId="0" applyBorder="1" applyAlignment="1">
      <alignment horizontal="center" vertical="center" wrapText="1"/>
    </xf>
    <xf numFmtId="0" fontId="3" fillId="0" borderId="42" xfId="0" applyFont="1" applyBorder="1" applyAlignment="1">
      <alignment horizontal="center" vertical="center" wrapText="1"/>
    </xf>
    <xf numFmtId="0" fontId="11" fillId="0" borderId="42" xfId="0" applyFont="1" applyBorder="1" applyAlignment="1">
      <alignment horizontal="center" vertical="center"/>
    </xf>
    <xf numFmtId="0" fontId="14" fillId="0" borderId="42" xfId="0" applyFont="1" applyBorder="1" applyAlignment="1">
      <alignment horizontal="center" vertical="center"/>
    </xf>
    <xf numFmtId="0" fontId="14" fillId="0" borderId="42" xfId="0" applyFont="1" applyBorder="1" applyAlignment="1" applyProtection="1">
      <alignment horizontal="center" vertical="center" wrapText="1"/>
      <protection locked="0"/>
    </xf>
    <xf numFmtId="0" fontId="4" fillId="0" borderId="42" xfId="0" applyFont="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Protection="1">
      <protection hidden="1"/>
    </xf>
    <xf numFmtId="2" fontId="10" fillId="0" borderId="22" xfId="0" applyNumberFormat="1" applyFont="1" applyBorder="1" applyAlignment="1">
      <alignment horizontal="center"/>
    </xf>
    <xf numFmtId="0" fontId="14" fillId="0" borderId="47" xfId="0" applyFont="1" applyBorder="1" applyAlignment="1">
      <alignment horizontal="center" vertical="center" wrapText="1"/>
    </xf>
    <xf numFmtId="49" fontId="14" fillId="0" borderId="4" xfId="0" applyNumberFormat="1" applyFont="1" applyBorder="1" applyAlignment="1">
      <alignment horizontal="center" vertical="center" wrapText="1"/>
    </xf>
    <xf numFmtId="9" fontId="14" fillId="0" borderId="2" xfId="0" applyNumberFormat="1" applyFont="1" applyBorder="1" applyAlignment="1" applyProtection="1">
      <alignment horizontal="left" vertical="center" wrapText="1"/>
      <protection locked="0"/>
    </xf>
    <xf numFmtId="49" fontId="14" fillId="0" borderId="45" xfId="0" applyNumberFormat="1"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49" fontId="14" fillId="0" borderId="3" xfId="0" applyNumberFormat="1" applyFont="1" applyBorder="1" applyAlignment="1" applyProtection="1">
      <alignment horizontal="center" vertical="center" wrapText="1"/>
      <protection locked="0"/>
    </xf>
    <xf numFmtId="1" fontId="14" fillId="0" borderId="3" xfId="0" applyNumberFormat="1" applyFont="1" applyBorder="1" applyAlignment="1" applyProtection="1">
      <alignment horizontal="center" vertical="center" wrapText="1"/>
      <protection locked="0"/>
    </xf>
    <xf numFmtId="1" fontId="14" fillId="0" borderId="45" xfId="0" applyNumberFormat="1" applyFont="1" applyBorder="1" applyAlignment="1" applyProtection="1">
      <alignment horizontal="center" vertical="center" wrapText="1"/>
      <protection locked="0"/>
    </xf>
    <xf numFmtId="2" fontId="3" fillId="0" borderId="48" xfId="0" applyNumberFormat="1" applyFont="1" applyBorder="1" applyAlignment="1" applyProtection="1">
      <alignment horizontal="center" vertical="center"/>
      <protection hidden="1"/>
    </xf>
    <xf numFmtId="16" fontId="3" fillId="0" borderId="4" xfId="0" quotePrefix="1" applyNumberFormat="1" applyFont="1" applyBorder="1" applyAlignment="1">
      <alignment horizontal="center" wrapText="1"/>
    </xf>
    <xf numFmtId="0" fontId="3" fillId="0" borderId="3" xfId="0" applyFont="1" applyBorder="1" applyAlignment="1">
      <alignment horizontal="center" vertical="center"/>
    </xf>
    <xf numFmtId="0" fontId="3" fillId="0" borderId="3" xfId="0" applyFont="1" applyBorder="1" applyAlignment="1">
      <alignment horizontal="center" wrapText="1"/>
    </xf>
    <xf numFmtId="0" fontId="3" fillId="0" borderId="3" xfId="0" applyFont="1" applyBorder="1" applyAlignment="1">
      <alignment horizontal="center"/>
    </xf>
    <xf numFmtId="16" fontId="3" fillId="0" borderId="3" xfId="0" applyNumberFormat="1" applyFont="1" applyBorder="1" applyAlignment="1">
      <alignment horizontal="center"/>
    </xf>
    <xf numFmtId="2" fontId="3" fillId="0" borderId="48" xfId="0" applyNumberFormat="1" applyFont="1" applyBorder="1" applyAlignment="1">
      <alignment horizontal="center"/>
    </xf>
    <xf numFmtId="0" fontId="3" fillId="0" borderId="49" xfId="0" applyFont="1" applyBorder="1" applyAlignment="1">
      <alignment horizontal="center" vertical="center"/>
    </xf>
    <xf numFmtId="0" fontId="3" fillId="0" borderId="18" xfId="0" applyFont="1" applyBorder="1" applyAlignment="1">
      <alignment horizontal="left"/>
    </xf>
    <xf numFmtId="0" fontId="3" fillId="0" borderId="18" xfId="0" applyFont="1" applyBorder="1" applyAlignment="1">
      <alignment horizontal="left" wrapText="1"/>
    </xf>
    <xf numFmtId="0" fontId="6" fillId="0" borderId="27" xfId="0" applyFont="1" applyBorder="1" applyAlignment="1">
      <alignment horizontal="center"/>
    </xf>
    <xf numFmtId="0" fontId="28" fillId="0" borderId="18" xfId="0" applyFont="1" applyBorder="1"/>
    <xf numFmtId="0" fontId="28" fillId="0" borderId="18" xfId="0" applyFont="1" applyBorder="1" applyAlignment="1">
      <alignment wrapText="1"/>
    </xf>
    <xf numFmtId="0" fontId="28" fillId="0" borderId="18" xfId="0" applyFont="1" applyBorder="1" applyAlignment="1">
      <alignment horizontal="center"/>
    </xf>
    <xf numFmtId="0" fontId="0" fillId="0" borderId="27" xfId="0" applyBorder="1" applyAlignment="1">
      <alignment horizontal="center"/>
    </xf>
    <xf numFmtId="0" fontId="14" fillId="0" borderId="3" xfId="0" applyFont="1" applyBorder="1"/>
    <xf numFmtId="0" fontId="14" fillId="0" borderId="3" xfId="0" applyFont="1" applyBorder="1" applyAlignment="1">
      <alignment horizontal="center" vertical="center" wrapText="1"/>
    </xf>
    <xf numFmtId="0" fontId="17" fillId="0" borderId="48" xfId="0" applyFont="1" applyBorder="1" applyAlignment="1">
      <alignment horizontal="center"/>
    </xf>
    <xf numFmtId="0" fontId="28" fillId="0" borderId="2" xfId="0" applyFont="1" applyBorder="1"/>
    <xf numFmtId="0" fontId="35" fillId="0" borderId="23" xfId="0" applyFont="1" applyBorder="1" applyAlignment="1">
      <alignment horizontal="center"/>
    </xf>
    <xf numFmtId="0" fontId="14" fillId="0" borderId="2" xfId="0" quotePrefix="1" applyFont="1" applyBorder="1" applyAlignment="1">
      <alignment horizontal="center" vertical="center" wrapText="1"/>
    </xf>
    <xf numFmtId="2" fontId="3" fillId="0" borderId="48" xfId="0" applyNumberFormat="1" applyFont="1" applyBorder="1" applyAlignment="1">
      <alignment horizontal="center" vertical="center" wrapText="1"/>
    </xf>
    <xf numFmtId="49" fontId="14" fillId="0" borderId="31" xfId="0" applyNumberFormat="1" applyFont="1" applyBorder="1" applyAlignment="1">
      <alignment horizontal="center" vertical="center" wrapText="1"/>
    </xf>
    <xf numFmtId="0" fontId="3" fillId="0" borderId="3" xfId="0" applyFont="1" applyBorder="1" applyAlignment="1">
      <alignment horizontal="left" vertical="center" wrapText="1"/>
    </xf>
    <xf numFmtId="0" fontId="3" fillId="0" borderId="3" xfId="0" applyFont="1" applyBorder="1" applyAlignment="1">
      <alignment wrapText="1"/>
    </xf>
    <xf numFmtId="0" fontId="3" fillId="0" borderId="3" xfId="0" applyFont="1" applyBorder="1" applyAlignment="1">
      <alignment horizontal="center" vertical="center" wrapText="1"/>
    </xf>
    <xf numFmtId="0" fontId="28" fillId="0" borderId="4" xfId="0" applyFont="1" applyBorder="1" applyAlignment="1">
      <alignment wrapText="1"/>
    </xf>
    <xf numFmtId="0" fontId="28" fillId="0" borderId="4" xfId="0" applyFont="1" applyBorder="1" applyAlignment="1">
      <alignment horizontal="center"/>
    </xf>
    <xf numFmtId="0" fontId="0" fillId="0" borderId="41" xfId="0" applyBorder="1" applyAlignment="1">
      <alignment horizontal="center"/>
    </xf>
    <xf numFmtId="0" fontId="20" fillId="0" borderId="50" xfId="0" applyFont="1" applyBorder="1" applyAlignment="1">
      <alignment horizontal="center"/>
    </xf>
    <xf numFmtId="0" fontId="14" fillId="0" borderId="3" xfId="0" applyFont="1" applyBorder="1" applyAlignment="1">
      <alignment horizontal="left" vertical="center" wrapText="1"/>
    </xf>
    <xf numFmtId="0" fontId="17" fillId="0" borderId="48" xfId="0" applyFont="1" applyBorder="1" applyAlignment="1">
      <alignment horizontal="center" vertical="center" wrapText="1"/>
    </xf>
    <xf numFmtId="0" fontId="14" fillId="0" borderId="0" xfId="0" applyFont="1" applyAlignment="1" applyProtection="1">
      <alignment horizontal="center" vertical="center" wrapText="1"/>
      <protection locked="0"/>
    </xf>
    <xf numFmtId="0" fontId="17" fillId="0" borderId="51" xfId="0" applyFont="1" applyBorder="1"/>
    <xf numFmtId="165" fontId="6" fillId="0" borderId="52" xfId="0" applyNumberFormat="1" applyFont="1" applyBorder="1" applyAlignment="1">
      <alignment horizontal="center"/>
    </xf>
    <xf numFmtId="49" fontId="14" fillId="0" borderId="6" xfId="0" applyNumberFormat="1" applyFont="1" applyBorder="1" applyAlignment="1" applyProtection="1">
      <alignment horizontal="left" vertical="center" wrapText="1"/>
      <protection locked="0"/>
    </xf>
    <xf numFmtId="0" fontId="3" fillId="0" borderId="2" xfId="0" applyFont="1" applyBorder="1" applyAlignment="1">
      <alignment horizontal="left"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3" fillId="0" borderId="2" xfId="0" quotePrefix="1" applyFont="1" applyBorder="1" applyAlignment="1">
      <alignment horizontal="center" wrapText="1"/>
    </xf>
    <xf numFmtId="0" fontId="3" fillId="0" borderId="31" xfId="0" applyFont="1" applyBorder="1"/>
    <xf numFmtId="0" fontId="3" fillId="0" borderId="4" xfId="0" applyFont="1" applyBorder="1"/>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37"/>
  </cols>
  <sheetData>
    <row r="1" spans="2:12" ht="15.75">
      <c r="B1" s="335" t="s">
        <v>180</v>
      </c>
      <c r="C1" s="336"/>
      <c r="D1" s="336"/>
      <c r="E1" s="336"/>
      <c r="F1" s="336"/>
      <c r="G1" s="336"/>
      <c r="H1" s="336"/>
      <c r="I1" s="336"/>
      <c r="J1" s="336"/>
      <c r="K1" s="336"/>
    </row>
    <row r="2" spans="2:12" ht="15.75">
      <c r="B2" s="336"/>
      <c r="C2" s="336"/>
      <c r="D2" s="336"/>
      <c r="E2" s="336"/>
      <c r="F2" s="336"/>
      <c r="G2" s="336"/>
      <c r="H2" s="336"/>
      <c r="I2" s="336"/>
      <c r="J2" s="336"/>
      <c r="K2" s="336"/>
    </row>
    <row r="3" spans="2:12" ht="90" customHeight="1">
      <c r="B3" s="389" t="s">
        <v>184</v>
      </c>
      <c r="C3" s="389"/>
      <c r="D3" s="389"/>
      <c r="E3" s="389"/>
      <c r="F3" s="389"/>
      <c r="G3" s="389"/>
      <c r="H3" s="389"/>
      <c r="I3" s="389"/>
      <c r="J3" s="389"/>
      <c r="K3" s="389"/>
      <c r="L3" s="389"/>
    </row>
    <row r="4" spans="2:12" ht="135" customHeight="1">
      <c r="B4" s="390" t="s">
        <v>269</v>
      </c>
      <c r="C4" s="390"/>
      <c r="D4" s="390"/>
      <c r="E4" s="390"/>
      <c r="F4" s="390"/>
      <c r="G4" s="390"/>
      <c r="H4" s="390"/>
      <c r="I4" s="390"/>
      <c r="J4" s="390"/>
      <c r="K4" s="390"/>
      <c r="L4" s="390"/>
    </row>
    <row r="5" spans="2:12" ht="60" customHeight="1">
      <c r="B5" s="391" t="s">
        <v>270</v>
      </c>
      <c r="C5" s="391"/>
      <c r="D5" s="391"/>
      <c r="E5" s="391"/>
      <c r="F5" s="391"/>
      <c r="G5" s="391"/>
      <c r="H5" s="391"/>
      <c r="I5" s="391"/>
      <c r="J5" s="391"/>
      <c r="K5" s="391"/>
      <c r="L5" s="391"/>
    </row>
    <row r="6" spans="2:12" ht="60" customHeight="1">
      <c r="B6" s="391" t="s">
        <v>181</v>
      </c>
      <c r="C6" s="391"/>
      <c r="D6" s="391"/>
      <c r="E6" s="391"/>
      <c r="F6" s="391"/>
      <c r="G6" s="391"/>
      <c r="H6" s="391"/>
      <c r="I6" s="391"/>
      <c r="J6" s="391"/>
      <c r="K6" s="391"/>
      <c r="L6" s="391"/>
    </row>
    <row r="7" spans="2:12" ht="60" customHeight="1">
      <c r="B7" s="388" t="s">
        <v>185</v>
      </c>
      <c r="C7" s="388"/>
      <c r="D7" s="388"/>
      <c r="E7" s="388"/>
      <c r="F7" s="388"/>
      <c r="G7" s="388"/>
      <c r="H7" s="388"/>
      <c r="I7" s="388"/>
      <c r="J7" s="388"/>
      <c r="K7" s="388"/>
      <c r="L7" s="388"/>
    </row>
    <row r="8" spans="2:12" ht="15.75">
      <c r="B8" s="336"/>
      <c r="C8" s="336"/>
      <c r="D8" s="336"/>
      <c r="E8" s="336"/>
      <c r="F8" s="336"/>
      <c r="G8" s="336"/>
      <c r="H8" s="336"/>
      <c r="I8" s="336"/>
      <c r="J8" s="336"/>
      <c r="K8" s="336"/>
    </row>
    <row r="9" spans="2:12" ht="15.75">
      <c r="B9" s="336"/>
      <c r="C9" s="336"/>
      <c r="D9" s="336"/>
      <c r="E9" s="336"/>
      <c r="F9" s="336"/>
      <c r="G9" s="336"/>
      <c r="H9" s="336"/>
      <c r="I9" s="336"/>
      <c r="J9" s="336"/>
      <c r="K9" s="336"/>
    </row>
    <row r="10" spans="2:12" ht="15.75">
      <c r="B10" s="336"/>
      <c r="C10" s="336"/>
      <c r="D10" s="336"/>
      <c r="E10" s="336"/>
      <c r="F10" s="336"/>
      <c r="G10" s="336"/>
      <c r="H10" s="336"/>
      <c r="I10" s="336"/>
      <c r="J10" s="336"/>
      <c r="K10" s="336"/>
    </row>
    <row r="11" spans="2:12" ht="15.75">
      <c r="B11" s="336"/>
      <c r="C11" s="336"/>
      <c r="D11" s="336"/>
      <c r="E11" s="336"/>
      <c r="F11" s="336"/>
      <c r="G11" s="336"/>
      <c r="H11" s="336"/>
      <c r="I11" s="336"/>
      <c r="J11" s="336"/>
      <c r="K11" s="336"/>
    </row>
    <row r="12" spans="2:12" ht="15.75">
      <c r="B12" s="336"/>
      <c r="C12" s="336"/>
      <c r="D12" s="336"/>
      <c r="E12" s="336"/>
      <c r="F12" s="336"/>
      <c r="G12" s="336"/>
      <c r="H12" s="336"/>
      <c r="I12" s="336"/>
      <c r="J12" s="336"/>
      <c r="K12" s="33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K22"/>
  <sheetViews>
    <sheetView topLeftCell="A5" zoomScale="85" zoomScaleNormal="85" workbookViewId="0">
      <selection activeCell="D13" sqref="D13"/>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37" t="str">
        <f>'Date initiale'!C3</f>
        <v>Universitatea de Arhitectură și Urbanism "Ion Mincu" București</v>
      </c>
      <c r="B1" s="237"/>
      <c r="C1" s="237"/>
    </row>
    <row r="2" spans="1:11">
      <c r="A2" s="237" t="str">
        <f>'Date initiale'!B4&amp;" "&amp;'Date initiale'!C4</f>
        <v>Facultatea ARHITECTURA</v>
      </c>
      <c r="B2" s="237"/>
      <c r="C2" s="237"/>
    </row>
    <row r="3" spans="1:11">
      <c r="A3" s="237" t="str">
        <f>'Date initiale'!B5&amp;" "&amp;'Date initiale'!C5</f>
        <v>Departamentul Sinteza proiectării de arhitectură</v>
      </c>
      <c r="B3" s="237"/>
      <c r="C3" s="237"/>
    </row>
    <row r="4" spans="1:11">
      <c r="A4" s="111" t="str">
        <f>'Date initiale'!C6&amp;", "&amp;'Date initiale'!C7</f>
        <v>Dordea Dragoș Mihai, 25</v>
      </c>
      <c r="B4" s="111"/>
      <c r="C4" s="111"/>
    </row>
    <row r="5" spans="1:11">
      <c r="A5" s="111"/>
      <c r="B5" s="111"/>
      <c r="C5" s="111"/>
    </row>
    <row r="6" spans="1:11" ht="15.75">
      <c r="A6" s="403" t="s">
        <v>110</v>
      </c>
      <c r="B6" s="403"/>
      <c r="C6" s="403"/>
      <c r="D6" s="403"/>
      <c r="E6" s="403"/>
      <c r="F6" s="403"/>
      <c r="G6" s="403"/>
      <c r="H6" s="403"/>
      <c r="I6" s="403"/>
    </row>
    <row r="7" spans="1:11" ht="35.25" customHeight="1">
      <c r="A7" s="406"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06"/>
      <c r="C7" s="406"/>
      <c r="D7" s="406"/>
      <c r="E7" s="406"/>
      <c r="F7" s="406"/>
      <c r="G7" s="406"/>
      <c r="H7" s="406"/>
      <c r="I7" s="406"/>
    </row>
    <row r="8" spans="1:11" ht="15.75" thickBot="1">
      <c r="A8" s="59"/>
      <c r="B8" s="59"/>
      <c r="C8" s="59"/>
      <c r="D8" s="59"/>
      <c r="E8" s="59"/>
      <c r="F8" s="59"/>
      <c r="G8" s="59"/>
      <c r="H8" s="59"/>
      <c r="I8" s="59"/>
    </row>
    <row r="9" spans="1:11" ht="30.75" thickBot="1">
      <c r="A9" s="143" t="s">
        <v>55</v>
      </c>
      <c r="B9" s="144" t="s">
        <v>83</v>
      </c>
      <c r="C9" s="144" t="s">
        <v>52</v>
      </c>
      <c r="D9" s="144" t="s">
        <v>57</v>
      </c>
      <c r="E9" s="144" t="s">
        <v>80</v>
      </c>
      <c r="F9" s="145" t="s">
        <v>87</v>
      </c>
      <c r="G9" s="144" t="s">
        <v>58</v>
      </c>
      <c r="H9" s="144" t="s">
        <v>111</v>
      </c>
      <c r="I9" s="146" t="s">
        <v>90</v>
      </c>
      <c r="K9" s="240" t="s">
        <v>108</v>
      </c>
    </row>
    <row r="10" spans="1:11" ht="60.75" customHeight="1">
      <c r="A10" s="101">
        <v>1</v>
      </c>
      <c r="B10" s="103" t="s">
        <v>273</v>
      </c>
      <c r="C10" s="103" t="s">
        <v>374</v>
      </c>
      <c r="D10" s="103" t="s">
        <v>373</v>
      </c>
      <c r="E10" s="104" t="s">
        <v>375</v>
      </c>
      <c r="F10" s="105">
        <v>2018</v>
      </c>
      <c r="G10" s="105">
        <v>6</v>
      </c>
      <c r="H10" s="105">
        <v>3</v>
      </c>
      <c r="I10" s="285">
        <v>10</v>
      </c>
    </row>
    <row r="11" spans="1:11" ht="60">
      <c r="A11" s="151">
        <v>2</v>
      </c>
      <c r="B11" s="103" t="s">
        <v>350</v>
      </c>
      <c r="C11" s="36" t="s">
        <v>351</v>
      </c>
      <c r="D11" s="104" t="s">
        <v>346</v>
      </c>
      <c r="E11" s="36" t="s">
        <v>352</v>
      </c>
      <c r="F11" s="105">
        <v>2021</v>
      </c>
      <c r="G11" s="105">
        <v>13</v>
      </c>
      <c r="H11" s="105">
        <v>15</v>
      </c>
      <c r="I11" s="283">
        <v>10</v>
      </c>
    </row>
    <row r="12" spans="1:11">
      <c r="A12" s="152">
        <f t="shared" ref="A12:A19" si="0">A11+1</f>
        <v>3</v>
      </c>
      <c r="B12" s="153"/>
      <c r="C12" s="154"/>
      <c r="D12" s="104"/>
      <c r="E12" s="154"/>
      <c r="F12" s="142"/>
      <c r="G12" s="154"/>
      <c r="H12" s="142"/>
      <c r="I12" s="283"/>
    </row>
    <row r="13" spans="1:11">
      <c r="A13" s="155">
        <f t="shared" si="0"/>
        <v>4</v>
      </c>
      <c r="B13" s="103"/>
      <c r="C13" s="104"/>
      <c r="D13" s="104"/>
      <c r="E13" s="104"/>
      <c r="F13" s="105"/>
      <c r="G13" s="105"/>
      <c r="H13" s="105"/>
      <c r="I13" s="283"/>
    </row>
    <row r="14" spans="1:11">
      <c r="A14" s="151">
        <f t="shared" si="0"/>
        <v>5</v>
      </c>
      <c r="B14" s="103"/>
      <c r="C14" s="36"/>
      <c r="D14" s="104"/>
      <c r="E14" s="36"/>
      <c r="F14" s="105"/>
      <c r="G14" s="105"/>
      <c r="H14" s="105"/>
      <c r="I14" s="283"/>
    </row>
    <row r="15" spans="1:11">
      <c r="A15" s="155">
        <f t="shared" si="0"/>
        <v>6</v>
      </c>
      <c r="B15" s="103"/>
      <c r="C15" s="104"/>
      <c r="D15" s="104"/>
      <c r="E15" s="104"/>
      <c r="F15" s="105"/>
      <c r="G15" s="105"/>
      <c r="H15" s="105"/>
      <c r="I15" s="283"/>
    </row>
    <row r="16" spans="1:11">
      <c r="A16" s="151">
        <f t="shared" si="0"/>
        <v>7</v>
      </c>
      <c r="B16" s="103"/>
      <c r="C16" s="36"/>
      <c r="D16" s="104"/>
      <c r="E16" s="36"/>
      <c r="F16" s="105"/>
      <c r="G16" s="105"/>
      <c r="H16" s="105"/>
      <c r="I16" s="283"/>
    </row>
    <row r="17" spans="1:9">
      <c r="A17" s="152">
        <f t="shared" si="0"/>
        <v>8</v>
      </c>
      <c r="B17" s="153"/>
      <c r="C17" s="154"/>
      <c r="D17" s="104"/>
      <c r="E17" s="154"/>
      <c r="F17" s="142"/>
      <c r="G17" s="154"/>
      <c r="H17" s="142"/>
      <c r="I17" s="283"/>
    </row>
    <row r="18" spans="1:9">
      <c r="A18" s="155">
        <f t="shared" si="0"/>
        <v>9</v>
      </c>
      <c r="B18" s="103"/>
      <c r="C18" s="104"/>
      <c r="D18" s="104"/>
      <c r="E18" s="104"/>
      <c r="F18" s="105"/>
      <c r="G18" s="105"/>
      <c r="H18" s="105"/>
      <c r="I18" s="283"/>
    </row>
    <row r="19" spans="1:9" ht="15.75" thickBot="1">
      <c r="A19" s="113">
        <f t="shared" si="0"/>
        <v>10</v>
      </c>
      <c r="B19" s="107"/>
      <c r="C19" s="108"/>
      <c r="D19" s="140"/>
      <c r="E19" s="156"/>
      <c r="F19" s="156"/>
      <c r="G19" s="157"/>
      <c r="H19" s="157"/>
      <c r="I19" s="291"/>
    </row>
    <row r="20" spans="1:9" ht="16.5" thickBot="1">
      <c r="A20" s="325"/>
      <c r="H20" s="114" t="str">
        <f>"Total "&amp;LEFT(A7,2)</f>
        <v>Total I5</v>
      </c>
      <c r="I20" s="148">
        <f>SUM(I10:I19)</f>
        <v>20</v>
      </c>
    </row>
    <row r="21" spans="1:9" ht="15.75">
      <c r="A21" s="45"/>
    </row>
    <row r="22" spans="1:9" ht="33.75" customHeight="1">
      <c r="A22" s="40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5"/>
      <c r="C22" s="405"/>
      <c r="D22" s="405"/>
      <c r="E22" s="405"/>
      <c r="F22" s="405"/>
      <c r="G22" s="405"/>
      <c r="H22" s="405"/>
      <c r="I22" s="40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zoomScale="85" zoomScaleNormal="85" workbookViewId="0">
      <selection activeCell="G35" sqref="G3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7" t="str">
        <f>'Date initiale'!C3</f>
        <v>Universitatea de Arhitectură și Urbanism "Ion Mincu" București</v>
      </c>
      <c r="B1" s="237"/>
      <c r="C1" s="237"/>
    </row>
    <row r="2" spans="1:12">
      <c r="A2" s="237" t="str">
        <f>'Date initiale'!B4&amp;" "&amp;'Date initiale'!C4</f>
        <v>Facultatea ARHITECTURA</v>
      </c>
      <c r="B2" s="237"/>
      <c r="C2" s="237"/>
    </row>
    <row r="3" spans="1:12">
      <c r="A3" s="237" t="str">
        <f>'Date initiale'!B5&amp;" "&amp;'Date initiale'!C5</f>
        <v>Departamentul Sinteza proiectării de arhitectură</v>
      </c>
      <c r="B3" s="237"/>
      <c r="C3" s="237"/>
    </row>
    <row r="4" spans="1:12">
      <c r="A4" s="111" t="str">
        <f>'Date initiale'!C6&amp;", "&amp;'Date initiale'!C7</f>
        <v>Dordea Dragoș Mihai, 25</v>
      </c>
      <c r="B4" s="111"/>
      <c r="C4" s="111"/>
    </row>
    <row r="5" spans="1:12">
      <c r="A5" s="111"/>
      <c r="B5" s="111"/>
      <c r="C5" s="111"/>
    </row>
    <row r="6" spans="1:12" ht="15.75">
      <c r="A6" s="403" t="s">
        <v>110</v>
      </c>
      <c r="B6" s="403"/>
      <c r="C6" s="403"/>
      <c r="D6" s="403"/>
      <c r="E6" s="403"/>
      <c r="F6" s="403"/>
      <c r="G6" s="403"/>
      <c r="H6" s="403"/>
      <c r="I6" s="403"/>
    </row>
    <row r="7" spans="1:12" ht="15.75">
      <c r="A7" s="406" t="str">
        <f>'Descriere indicatori'!B9&amp;". "&amp;'Descriere indicatori'!C9</f>
        <v xml:space="preserve">I6. Articole in extenso în reviste ştiinţifice indexate ERIH şi clasificate în categoria NAT </v>
      </c>
      <c r="B7" s="406"/>
      <c r="C7" s="406"/>
      <c r="D7" s="406"/>
      <c r="E7" s="406"/>
      <c r="F7" s="406"/>
      <c r="G7" s="406"/>
      <c r="H7" s="406"/>
      <c r="I7" s="406"/>
    </row>
    <row r="8" spans="1:12" ht="15.75" thickBot="1">
      <c r="A8" s="63"/>
      <c r="B8" s="63"/>
      <c r="C8" s="63"/>
      <c r="D8" s="63"/>
      <c r="E8" s="63"/>
      <c r="F8" s="63"/>
      <c r="G8" s="63"/>
      <c r="H8" s="63"/>
      <c r="I8" s="63"/>
    </row>
    <row r="9" spans="1:12" ht="30.75" thickBot="1">
      <c r="A9" s="143" t="s">
        <v>55</v>
      </c>
      <c r="B9" s="144" t="s">
        <v>83</v>
      </c>
      <c r="C9" s="144" t="s">
        <v>52</v>
      </c>
      <c r="D9" s="144" t="s">
        <v>57</v>
      </c>
      <c r="E9" s="144" t="s">
        <v>80</v>
      </c>
      <c r="F9" s="145" t="s">
        <v>87</v>
      </c>
      <c r="G9" s="144" t="s">
        <v>58</v>
      </c>
      <c r="H9" s="144" t="s">
        <v>111</v>
      </c>
      <c r="I9" s="146" t="s">
        <v>90</v>
      </c>
      <c r="K9" s="240" t="s">
        <v>108</v>
      </c>
    </row>
    <row r="10" spans="1:12">
      <c r="A10" s="159">
        <v>1</v>
      </c>
      <c r="B10" s="98"/>
      <c r="C10" s="98"/>
      <c r="D10" s="98"/>
      <c r="E10" s="99"/>
      <c r="F10" s="100"/>
      <c r="G10" s="100"/>
      <c r="H10" s="100"/>
      <c r="I10" s="287"/>
      <c r="K10" s="241">
        <v>5</v>
      </c>
      <c r="L10" s="338" t="s">
        <v>248</v>
      </c>
    </row>
    <row r="11" spans="1:12">
      <c r="A11" s="160">
        <f>A10+1</f>
        <v>2</v>
      </c>
      <c r="B11" s="102"/>
      <c r="C11" s="103"/>
      <c r="D11" s="102"/>
      <c r="E11" s="104"/>
      <c r="F11" s="105"/>
      <c r="G11" s="106"/>
      <c r="H11" s="106"/>
      <c r="I11" s="283"/>
    </row>
    <row r="12" spans="1:12">
      <c r="A12" s="160">
        <f t="shared" ref="A12:A19" si="0">A11+1</f>
        <v>3</v>
      </c>
      <c r="B12" s="103"/>
      <c r="C12" s="103"/>
      <c r="D12" s="103"/>
      <c r="E12" s="104"/>
      <c r="F12" s="105"/>
      <c r="G12" s="106"/>
      <c r="H12" s="106"/>
      <c r="I12" s="283"/>
    </row>
    <row r="13" spans="1:12">
      <c r="A13" s="160">
        <f t="shared" si="0"/>
        <v>4</v>
      </c>
      <c r="B13" s="103"/>
      <c r="C13" s="103"/>
      <c r="D13" s="103"/>
      <c r="E13" s="104"/>
      <c r="F13" s="105"/>
      <c r="G13" s="105"/>
      <c r="H13" s="105"/>
      <c r="I13" s="283"/>
    </row>
    <row r="14" spans="1:12">
      <c r="A14" s="160">
        <f t="shared" si="0"/>
        <v>5</v>
      </c>
      <c r="B14" s="103"/>
      <c r="C14" s="103"/>
      <c r="D14" s="103"/>
      <c r="E14" s="104"/>
      <c r="F14" s="105"/>
      <c r="G14" s="105"/>
      <c r="H14" s="105"/>
      <c r="I14" s="283"/>
    </row>
    <row r="15" spans="1:12">
      <c r="A15" s="160">
        <f t="shared" si="0"/>
        <v>6</v>
      </c>
      <c r="B15" s="103"/>
      <c r="C15" s="103"/>
      <c r="D15" s="103"/>
      <c r="E15" s="104"/>
      <c r="F15" s="105"/>
      <c r="G15" s="105"/>
      <c r="H15" s="105"/>
      <c r="I15" s="283"/>
    </row>
    <row r="16" spans="1:12">
      <c r="A16" s="160">
        <f t="shared" si="0"/>
        <v>7</v>
      </c>
      <c r="B16" s="103"/>
      <c r="C16" s="103"/>
      <c r="D16" s="103"/>
      <c r="E16" s="104"/>
      <c r="F16" s="105"/>
      <c r="G16" s="105"/>
      <c r="H16" s="105"/>
      <c r="I16" s="283"/>
    </row>
    <row r="17" spans="1:9">
      <c r="A17" s="160">
        <f t="shared" si="0"/>
        <v>8</v>
      </c>
      <c r="B17" s="103"/>
      <c r="C17" s="103"/>
      <c r="D17" s="103"/>
      <c r="E17" s="104"/>
      <c r="F17" s="105"/>
      <c r="G17" s="105"/>
      <c r="H17" s="105"/>
      <c r="I17" s="283"/>
    </row>
    <row r="18" spans="1:9">
      <c r="A18" s="160">
        <f t="shared" si="0"/>
        <v>9</v>
      </c>
      <c r="B18" s="103"/>
      <c r="C18" s="103"/>
      <c r="D18" s="103"/>
      <c r="E18" s="104"/>
      <c r="F18" s="105"/>
      <c r="G18" s="105"/>
      <c r="H18" s="105"/>
      <c r="I18" s="283"/>
    </row>
    <row r="19" spans="1:9" ht="15.75" thickBot="1">
      <c r="A19" s="161">
        <f t="shared" si="0"/>
        <v>10</v>
      </c>
      <c r="B19" s="107"/>
      <c r="C19" s="107"/>
      <c r="D19" s="107"/>
      <c r="E19" s="108"/>
      <c r="F19" s="109"/>
      <c r="G19" s="109"/>
      <c r="H19" s="109"/>
      <c r="I19" s="284"/>
    </row>
    <row r="20" spans="1:9" ht="15.75" thickBot="1">
      <c r="A20" s="324"/>
      <c r="B20" s="111"/>
      <c r="C20" s="111"/>
      <c r="D20" s="111"/>
      <c r="E20" s="111"/>
      <c r="F20" s="111"/>
      <c r="G20" s="111"/>
      <c r="H20" s="114" t="str">
        <f>"Total "&amp;LEFT(A7,2)</f>
        <v>Total I6</v>
      </c>
      <c r="I20" s="115">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F29" sqref="F2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37" t="str">
        <f>'Date initiale'!C3</f>
        <v>Universitatea de Arhitectură și Urbanism "Ion Mincu" București</v>
      </c>
      <c r="B1" s="237"/>
      <c r="C1" s="237"/>
      <c r="D1" s="6"/>
      <c r="E1" s="6"/>
      <c r="F1" s="6"/>
      <c r="G1" s="6"/>
      <c r="H1" s="6"/>
      <c r="I1" s="6"/>
      <c r="J1" s="6"/>
    </row>
    <row r="2" spans="1:12" ht="15.75">
      <c r="A2" s="237" t="str">
        <f>'Date initiale'!B4&amp;" "&amp;'Date initiale'!C4</f>
        <v>Facultatea ARHITECTURA</v>
      </c>
      <c r="B2" s="237"/>
      <c r="C2" s="237"/>
      <c r="D2" s="6"/>
      <c r="E2" s="6"/>
      <c r="F2" s="6"/>
      <c r="G2" s="6"/>
      <c r="H2" s="6"/>
      <c r="I2" s="6"/>
      <c r="J2" s="6"/>
    </row>
    <row r="3" spans="1:12" ht="15.75">
      <c r="A3" s="237" t="str">
        <f>'Date initiale'!B5&amp;" "&amp;'Date initiale'!C5</f>
        <v>Departamentul Sinteza proiectării de arhitectură</v>
      </c>
      <c r="B3" s="237"/>
      <c r="C3" s="237"/>
      <c r="D3" s="6"/>
      <c r="E3" s="6"/>
      <c r="F3" s="6"/>
      <c r="G3" s="6"/>
      <c r="H3" s="6"/>
      <c r="I3" s="6"/>
      <c r="J3" s="6"/>
    </row>
    <row r="4" spans="1:12" ht="15.75">
      <c r="A4" s="239" t="str">
        <f>'Date initiale'!C6&amp;", "&amp;'Date initiale'!C7</f>
        <v>Dordea Dragoș Mihai, 25</v>
      </c>
      <c r="B4" s="239"/>
      <c r="C4" s="239"/>
      <c r="D4" s="6"/>
      <c r="E4" s="6"/>
      <c r="F4" s="6"/>
      <c r="G4" s="6"/>
      <c r="H4" s="6"/>
      <c r="I4" s="6"/>
      <c r="J4" s="6"/>
    </row>
    <row r="5" spans="1:12" ht="15.75">
      <c r="A5" s="239"/>
      <c r="B5" s="239"/>
      <c r="C5" s="239"/>
      <c r="D5" s="6"/>
      <c r="E5" s="6"/>
      <c r="F5" s="6"/>
      <c r="G5" s="6"/>
      <c r="H5" s="6"/>
      <c r="I5" s="6"/>
      <c r="J5" s="6"/>
    </row>
    <row r="6" spans="1:12" ht="15.75">
      <c r="A6" s="407" t="s">
        <v>110</v>
      </c>
      <c r="B6" s="407"/>
      <c r="C6" s="407"/>
      <c r="D6" s="407"/>
      <c r="E6" s="407"/>
      <c r="F6" s="407"/>
      <c r="G6" s="407"/>
      <c r="H6" s="407"/>
      <c r="I6" s="407"/>
      <c r="J6" s="6"/>
    </row>
    <row r="7" spans="1:12" ht="15.75">
      <c r="A7" s="406" t="str">
        <f>'Descriere indicatori'!B10&amp;". "&amp;'Descriere indicatori'!C10</f>
        <v xml:space="preserve">I7. Articole in extenso în reviste ştiinţifice recunoscute în domenii conexe* </v>
      </c>
      <c r="B7" s="406"/>
      <c r="C7" s="406"/>
      <c r="D7" s="406"/>
      <c r="E7" s="406"/>
      <c r="F7" s="406"/>
      <c r="G7" s="406"/>
      <c r="H7" s="406"/>
      <c r="I7" s="406"/>
      <c r="J7" s="6"/>
    </row>
    <row r="8" spans="1:12" ht="16.5" thickBot="1">
      <c r="A8" s="158"/>
      <c r="B8" s="158"/>
      <c r="C8" s="158"/>
      <c r="D8" s="158"/>
      <c r="E8" s="158"/>
      <c r="F8" s="158"/>
      <c r="G8" s="158"/>
      <c r="H8" s="158"/>
      <c r="I8" s="158"/>
      <c r="J8" s="6"/>
    </row>
    <row r="9" spans="1:12" ht="30.75" thickBot="1">
      <c r="A9" s="143" t="s">
        <v>55</v>
      </c>
      <c r="B9" s="144" t="s">
        <v>83</v>
      </c>
      <c r="C9" s="144" t="s">
        <v>52</v>
      </c>
      <c r="D9" s="144" t="s">
        <v>57</v>
      </c>
      <c r="E9" s="144" t="s">
        <v>80</v>
      </c>
      <c r="F9" s="145" t="s">
        <v>87</v>
      </c>
      <c r="G9" s="144" t="s">
        <v>58</v>
      </c>
      <c r="H9" s="144" t="s">
        <v>111</v>
      </c>
      <c r="I9" s="146" t="s">
        <v>90</v>
      </c>
      <c r="J9" s="6"/>
      <c r="K9" s="240" t="s">
        <v>108</v>
      </c>
    </row>
    <row r="10" spans="1:12" ht="15.75">
      <c r="A10" s="163">
        <v>1</v>
      </c>
      <c r="B10" s="164"/>
      <c r="C10" s="134"/>
      <c r="D10" s="134"/>
      <c r="E10" s="134"/>
      <c r="F10" s="135"/>
      <c r="G10" s="134"/>
      <c r="H10" s="165"/>
      <c r="I10" s="287"/>
      <c r="J10" s="6"/>
      <c r="K10" s="241">
        <v>5</v>
      </c>
      <c r="L10" s="338" t="s">
        <v>248</v>
      </c>
    </row>
    <row r="11" spans="1:12" ht="15.75">
      <c r="A11" s="136">
        <f>A10+1</f>
        <v>2</v>
      </c>
      <c r="B11" s="129"/>
      <c r="C11" s="129"/>
      <c r="D11" s="129"/>
      <c r="E11" s="36"/>
      <c r="F11" s="106"/>
      <c r="G11" s="106"/>
      <c r="H11" s="106"/>
      <c r="I11" s="283"/>
      <c r="J11" s="42"/>
    </row>
    <row r="12" spans="1:12" ht="15.75">
      <c r="A12" s="136">
        <f t="shared" ref="A12:A19" si="0">A11+1</f>
        <v>3</v>
      </c>
      <c r="B12" s="129"/>
      <c r="C12" s="104"/>
      <c r="D12" s="129"/>
      <c r="E12" s="166"/>
      <c r="F12" s="105"/>
      <c r="G12" s="106"/>
      <c r="H12" s="106"/>
      <c r="I12" s="283"/>
      <c r="J12" s="42"/>
    </row>
    <row r="13" spans="1:12" ht="15.75">
      <c r="A13" s="136">
        <f t="shared" si="0"/>
        <v>4</v>
      </c>
      <c r="B13" s="104"/>
      <c r="C13" s="104"/>
      <c r="D13" s="104"/>
      <c r="E13" s="166"/>
      <c r="F13" s="105"/>
      <c r="G13" s="106"/>
      <c r="H13" s="106"/>
      <c r="I13" s="283"/>
      <c r="J13" s="6"/>
    </row>
    <row r="14" spans="1:12" ht="15.75">
      <c r="A14" s="136">
        <f t="shared" si="0"/>
        <v>5</v>
      </c>
      <c r="B14" s="104"/>
      <c r="C14" s="104"/>
      <c r="D14" s="104"/>
      <c r="E14" s="166"/>
      <c r="F14" s="105"/>
      <c r="G14" s="105"/>
      <c r="H14" s="105"/>
      <c r="I14" s="283"/>
      <c r="J14" s="6"/>
    </row>
    <row r="15" spans="1:12" ht="15.75">
      <c r="A15" s="136">
        <f t="shared" si="0"/>
        <v>6</v>
      </c>
      <c r="B15" s="104"/>
      <c r="C15" s="104"/>
      <c r="D15" s="104"/>
      <c r="E15" s="166"/>
      <c r="F15" s="105"/>
      <c r="G15" s="105"/>
      <c r="H15" s="105"/>
      <c r="I15" s="283"/>
      <c r="J15" s="6"/>
    </row>
    <row r="16" spans="1:12" ht="15.75">
      <c r="A16" s="136">
        <f t="shared" si="0"/>
        <v>7</v>
      </c>
      <c r="B16" s="104"/>
      <c r="C16" s="104"/>
      <c r="D16" s="104"/>
      <c r="E16" s="36"/>
      <c r="F16" s="105"/>
      <c r="G16" s="105"/>
      <c r="H16" s="105"/>
      <c r="I16" s="283"/>
      <c r="J16" s="6"/>
    </row>
    <row r="17" spans="1:10" ht="15.75">
      <c r="A17" s="136">
        <f t="shared" si="0"/>
        <v>8</v>
      </c>
      <c r="B17" s="104"/>
      <c r="C17" s="104"/>
      <c r="D17" s="104"/>
      <c r="E17" s="166"/>
      <c r="F17" s="105"/>
      <c r="G17" s="105"/>
      <c r="H17" s="105"/>
      <c r="I17" s="283"/>
      <c r="J17" s="6"/>
    </row>
    <row r="18" spans="1:10" ht="15.75">
      <c r="A18" s="136">
        <f t="shared" si="0"/>
        <v>9</v>
      </c>
      <c r="B18" s="36"/>
      <c r="C18" s="167"/>
      <c r="D18" s="104"/>
      <c r="E18" s="166"/>
      <c r="F18" s="166"/>
      <c r="G18" s="166"/>
      <c r="H18" s="166"/>
      <c r="I18" s="292"/>
      <c r="J18" s="6"/>
    </row>
    <row r="19" spans="1:10" ht="16.5" thickBot="1">
      <c r="A19" s="162">
        <f t="shared" si="0"/>
        <v>10</v>
      </c>
      <c r="B19" s="108"/>
      <c r="C19" s="108"/>
      <c r="D19" s="108"/>
      <c r="E19" s="168"/>
      <c r="F19" s="109"/>
      <c r="G19" s="109"/>
      <c r="H19" s="109"/>
      <c r="I19" s="284"/>
      <c r="J19" s="6"/>
    </row>
    <row r="20" spans="1:10" ht="16.5" thickBot="1">
      <c r="A20" s="323"/>
      <c r="B20" s="111"/>
      <c r="C20" s="111"/>
      <c r="D20" s="111"/>
      <c r="E20" s="111"/>
      <c r="F20" s="111"/>
      <c r="G20" s="111"/>
      <c r="H20" s="114" t="str">
        <f>"Total "&amp;LEFT(A7,2)</f>
        <v>Total I7</v>
      </c>
      <c r="I20" s="115">
        <f>SUM(I10:I19)</f>
        <v>0</v>
      </c>
      <c r="J20" s="6"/>
    </row>
    <row r="21" spans="1:10">
      <c r="A21" s="38"/>
      <c r="B21" s="38"/>
      <c r="C21" s="38"/>
      <c r="D21" s="38"/>
      <c r="E21" s="38"/>
      <c r="F21" s="38"/>
      <c r="G21" s="38"/>
      <c r="H21" s="38"/>
      <c r="I21" s="39"/>
    </row>
    <row r="22" spans="1:10" ht="33.75" customHeight="1">
      <c r="A22" s="40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5"/>
      <c r="C22" s="405"/>
      <c r="D22" s="405"/>
      <c r="E22" s="405"/>
      <c r="F22" s="405"/>
      <c r="G22" s="405"/>
      <c r="H22" s="405"/>
      <c r="I22" s="405"/>
    </row>
    <row r="23" spans="1:10">
      <c r="A23" s="38"/>
    </row>
    <row r="24" spans="1:10">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D10" sqref="D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7" t="str">
        <f>'Date initiale'!C3</f>
        <v>Universitatea de Arhitectură și Urbanism "Ion Mincu" București</v>
      </c>
      <c r="B1" s="237"/>
      <c r="C1" s="237"/>
    </row>
    <row r="2" spans="1:12">
      <c r="A2" s="237" t="str">
        <f>'Date initiale'!B4&amp;" "&amp;'Date initiale'!C4</f>
        <v>Facultatea ARHITECTURA</v>
      </c>
      <c r="B2" s="237"/>
      <c r="C2" s="237"/>
    </row>
    <row r="3" spans="1:12">
      <c r="A3" s="237" t="str">
        <f>'Date initiale'!B5&amp;" "&amp;'Date initiale'!C5</f>
        <v>Departamentul Sinteza proiectării de arhitectură</v>
      </c>
      <c r="B3" s="237"/>
      <c r="C3" s="237"/>
    </row>
    <row r="4" spans="1:12">
      <c r="A4" s="111" t="str">
        <f>'Date initiale'!C6&amp;", "&amp;'Date initiale'!C7</f>
        <v>Dordea Dragoș Mihai, 25</v>
      </c>
      <c r="B4" s="111"/>
      <c r="C4" s="111"/>
    </row>
    <row r="5" spans="1:12">
      <c r="A5" s="111"/>
      <c r="B5" s="111"/>
      <c r="C5" s="111"/>
    </row>
    <row r="6" spans="1:12" ht="15.75">
      <c r="A6" s="403" t="s">
        <v>110</v>
      </c>
      <c r="B6" s="403"/>
      <c r="C6" s="403"/>
      <c r="D6" s="403"/>
      <c r="E6" s="403"/>
      <c r="F6" s="403"/>
      <c r="G6" s="403"/>
      <c r="H6" s="403"/>
      <c r="I6" s="403"/>
    </row>
    <row r="7" spans="1:12" ht="15.75">
      <c r="A7" s="406" t="str">
        <f>'Descriere indicatori'!B11&amp;". "&amp;'Descriere indicatori'!C11</f>
        <v xml:space="preserve">I8. Studii in extenso apărute în volume colective publicate la edituri de prestigiu internaţional* </v>
      </c>
      <c r="B7" s="406"/>
      <c r="C7" s="406"/>
      <c r="D7" s="406"/>
      <c r="E7" s="406"/>
      <c r="F7" s="406"/>
      <c r="G7" s="406"/>
      <c r="H7" s="406"/>
      <c r="I7" s="406"/>
    </row>
    <row r="8" spans="1:12" ht="15.75" thickBot="1">
      <c r="A8" s="63"/>
      <c r="B8" s="63"/>
      <c r="C8" s="63"/>
      <c r="D8" s="63"/>
      <c r="E8" s="63"/>
      <c r="F8" s="63"/>
      <c r="G8" s="63"/>
      <c r="H8" s="63"/>
      <c r="I8" s="63"/>
    </row>
    <row r="9" spans="1:12" ht="30.75" thickBot="1">
      <c r="A9" s="143" t="s">
        <v>55</v>
      </c>
      <c r="B9" s="144" t="s">
        <v>83</v>
      </c>
      <c r="C9" s="144" t="s">
        <v>52</v>
      </c>
      <c r="D9" s="144" t="s">
        <v>57</v>
      </c>
      <c r="E9" s="144" t="s">
        <v>80</v>
      </c>
      <c r="F9" s="145" t="s">
        <v>87</v>
      </c>
      <c r="G9" s="144" t="s">
        <v>58</v>
      </c>
      <c r="H9" s="144" t="s">
        <v>111</v>
      </c>
      <c r="I9" s="146" t="s">
        <v>90</v>
      </c>
      <c r="K9" s="240" t="s">
        <v>108</v>
      </c>
    </row>
    <row r="10" spans="1:12" ht="180">
      <c r="A10" s="97">
        <v>1</v>
      </c>
      <c r="B10" s="98" t="s">
        <v>439</v>
      </c>
      <c r="C10" s="98" t="s">
        <v>440</v>
      </c>
      <c r="D10" s="99" t="s">
        <v>441</v>
      </c>
      <c r="E10" s="99" t="s">
        <v>442</v>
      </c>
      <c r="F10" s="100">
        <v>2022</v>
      </c>
      <c r="G10" s="100">
        <v>175</v>
      </c>
      <c r="H10" s="100">
        <v>12</v>
      </c>
      <c r="I10" s="282">
        <v>10</v>
      </c>
      <c r="K10" s="241">
        <v>10</v>
      </c>
      <c r="L10" s="338" t="s">
        <v>249</v>
      </c>
    </row>
    <row r="11" spans="1:12">
      <c r="A11" s="155">
        <f>A10+1</f>
        <v>2</v>
      </c>
      <c r="B11" s="153"/>
      <c r="C11" s="103"/>
      <c r="D11" s="153"/>
      <c r="E11" s="104"/>
      <c r="F11" s="105"/>
      <c r="G11" s="105"/>
      <c r="H11" s="105"/>
      <c r="I11" s="283"/>
    </row>
    <row r="12" spans="1:12">
      <c r="A12" s="155">
        <f t="shared" ref="A12:A18" si="0">A11+1</f>
        <v>3</v>
      </c>
      <c r="B12" s="103"/>
      <c r="C12" s="103"/>
      <c r="D12" s="103"/>
      <c r="E12" s="104"/>
      <c r="F12" s="105"/>
      <c r="G12" s="105"/>
      <c r="H12" s="105"/>
      <c r="I12" s="283"/>
    </row>
    <row r="13" spans="1:12">
      <c r="A13" s="155">
        <f t="shared" si="0"/>
        <v>4</v>
      </c>
      <c r="B13" s="103"/>
      <c r="C13" s="103"/>
      <c r="D13" s="103"/>
      <c r="E13" s="104"/>
      <c r="F13" s="105"/>
      <c r="G13" s="105"/>
      <c r="H13" s="105"/>
      <c r="I13" s="283"/>
    </row>
    <row r="14" spans="1:12">
      <c r="A14" s="155">
        <f t="shared" si="0"/>
        <v>5</v>
      </c>
      <c r="B14" s="103"/>
      <c r="C14" s="103"/>
      <c r="D14" s="103"/>
      <c r="E14" s="104"/>
      <c r="F14" s="105"/>
      <c r="G14" s="105"/>
      <c r="H14" s="105"/>
      <c r="I14" s="283"/>
    </row>
    <row r="15" spans="1:12">
      <c r="A15" s="155">
        <f t="shared" si="0"/>
        <v>6</v>
      </c>
      <c r="B15" s="103"/>
      <c r="C15" s="103"/>
      <c r="D15" s="103"/>
      <c r="E15" s="104"/>
      <c r="F15" s="105"/>
      <c r="G15" s="105"/>
      <c r="H15" s="105"/>
      <c r="I15" s="283"/>
    </row>
    <row r="16" spans="1:12">
      <c r="A16" s="155">
        <f t="shared" si="0"/>
        <v>7</v>
      </c>
      <c r="B16" s="103"/>
      <c r="C16" s="103"/>
      <c r="D16" s="103"/>
      <c r="E16" s="104"/>
      <c r="F16" s="105"/>
      <c r="G16" s="105"/>
      <c r="H16" s="105"/>
      <c r="I16" s="283"/>
    </row>
    <row r="17" spans="1:10">
      <c r="A17" s="155">
        <f t="shared" si="0"/>
        <v>8</v>
      </c>
      <c r="B17" s="103"/>
      <c r="C17" s="103"/>
      <c r="D17" s="103"/>
      <c r="E17" s="104"/>
      <c r="F17" s="105"/>
      <c r="G17" s="105"/>
      <c r="H17" s="105"/>
      <c r="I17" s="283"/>
    </row>
    <row r="18" spans="1:10">
      <c r="A18" s="155">
        <f t="shared" si="0"/>
        <v>9</v>
      </c>
      <c r="B18" s="103"/>
      <c r="C18" s="103"/>
      <c r="D18" s="103"/>
      <c r="E18" s="104"/>
      <c r="F18" s="105"/>
      <c r="G18" s="105"/>
      <c r="H18" s="105"/>
      <c r="I18" s="283"/>
    </row>
    <row r="19" spans="1:10" ht="15.75" thickBot="1">
      <c r="A19" s="113">
        <f>A18+1</f>
        <v>10</v>
      </c>
      <c r="B19" s="107"/>
      <c r="C19" s="107"/>
      <c r="D19" s="107"/>
      <c r="E19" s="108"/>
      <c r="F19" s="109"/>
      <c r="G19" s="109"/>
      <c r="H19" s="109"/>
      <c r="I19" s="284"/>
    </row>
    <row r="20" spans="1:10" ht="16.5" thickBot="1">
      <c r="A20" s="323"/>
      <c r="B20" s="111"/>
      <c r="C20" s="111"/>
      <c r="D20" s="111"/>
      <c r="E20" s="111"/>
      <c r="F20" s="111"/>
      <c r="G20" s="111"/>
      <c r="H20" s="114" t="str">
        <f>"Total "&amp;LEFT(A7,2)</f>
        <v>Total I8</v>
      </c>
      <c r="I20" s="115">
        <f>SUM(I10:I19)</f>
        <v>10</v>
      </c>
      <c r="J20" s="6"/>
    </row>
    <row r="22" spans="1:10" ht="33.75" customHeight="1">
      <c r="A22" s="40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5"/>
      <c r="C22" s="405"/>
      <c r="D22" s="405"/>
      <c r="E22" s="405"/>
      <c r="F22" s="405"/>
      <c r="G22" s="405"/>
      <c r="H22" s="405"/>
      <c r="I22" s="40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2">
      <c r="A1" s="237" t="str">
        <f>'Date initiale'!C3</f>
        <v>Universitatea de Arhitectură și Urbanism "Ion Mincu" București</v>
      </c>
      <c r="B1" s="237"/>
      <c r="C1" s="237"/>
    </row>
    <row r="2" spans="1:12">
      <c r="A2" s="237" t="str">
        <f>'Date initiale'!B4&amp;" "&amp;'Date initiale'!C4</f>
        <v>Facultatea ARHITECTURA</v>
      </c>
      <c r="B2" s="237"/>
      <c r="C2" s="237"/>
    </row>
    <row r="3" spans="1:12">
      <c r="A3" s="237" t="str">
        <f>'Date initiale'!B5&amp;" "&amp;'Date initiale'!C5</f>
        <v>Departamentul Sinteza proiectării de arhitectură</v>
      </c>
      <c r="B3" s="237"/>
      <c r="C3" s="237"/>
    </row>
    <row r="4" spans="1:12">
      <c r="A4" s="111" t="str">
        <f>'Date initiale'!C6&amp;", "&amp;'Date initiale'!C7</f>
        <v>Dordea Dragoș Mihai, 25</v>
      </c>
      <c r="B4" s="111"/>
      <c r="C4" s="111"/>
    </row>
    <row r="5" spans="1:12">
      <c r="A5" s="111"/>
      <c r="B5" s="111"/>
      <c r="C5" s="111"/>
    </row>
    <row r="6" spans="1:12" ht="15.75">
      <c r="A6" s="403" t="s">
        <v>110</v>
      </c>
      <c r="B6" s="403"/>
      <c r="C6" s="403"/>
      <c r="D6" s="403"/>
      <c r="E6" s="403"/>
      <c r="F6" s="403"/>
      <c r="G6" s="403"/>
      <c r="H6" s="403"/>
      <c r="I6" s="403"/>
    </row>
    <row r="7" spans="1:12" ht="15.75" customHeight="1">
      <c r="A7" s="406" t="str">
        <f>'Descriere indicatori'!B12&amp;". "&amp;'Descriere indicatori'!C12</f>
        <v xml:space="preserve">I9. Studii in extenso apărute în volume colective publicate la edituri de prestigiu naţional* </v>
      </c>
      <c r="B7" s="406"/>
      <c r="C7" s="406"/>
      <c r="D7" s="406"/>
      <c r="E7" s="406"/>
      <c r="F7" s="406"/>
      <c r="G7" s="406"/>
      <c r="H7" s="406"/>
      <c r="I7" s="406"/>
      <c r="J7" s="170"/>
    </row>
    <row r="8" spans="1:12" ht="16.5" thickBot="1">
      <c r="A8" s="51"/>
      <c r="B8" s="51"/>
      <c r="C8" s="51"/>
      <c r="D8" s="51"/>
      <c r="E8" s="51"/>
      <c r="F8" s="51"/>
      <c r="G8" s="63"/>
      <c r="H8" s="51"/>
      <c r="I8" s="51"/>
      <c r="J8" s="51"/>
    </row>
    <row r="9" spans="1:12" ht="30.75" thickBot="1">
      <c r="A9" s="143" t="s">
        <v>55</v>
      </c>
      <c r="B9" s="144" t="s">
        <v>83</v>
      </c>
      <c r="C9" s="144" t="s">
        <v>56</v>
      </c>
      <c r="D9" s="144" t="s">
        <v>57</v>
      </c>
      <c r="E9" s="144" t="s">
        <v>80</v>
      </c>
      <c r="F9" s="145" t="s">
        <v>87</v>
      </c>
      <c r="G9" s="144" t="s">
        <v>58</v>
      </c>
      <c r="H9" s="144" t="s">
        <v>111</v>
      </c>
      <c r="I9" s="146" t="s">
        <v>90</v>
      </c>
      <c r="K9" s="240" t="s">
        <v>108</v>
      </c>
    </row>
    <row r="10" spans="1:12">
      <c r="A10" s="149">
        <v>1</v>
      </c>
      <c r="B10" s="164"/>
      <c r="C10" s="164"/>
      <c r="D10" s="164"/>
      <c r="E10" s="134"/>
      <c r="F10" s="135"/>
      <c r="G10" s="100"/>
      <c r="H10" s="135"/>
      <c r="I10" s="287"/>
      <c r="K10" s="241">
        <v>7</v>
      </c>
      <c r="L10" s="338" t="s">
        <v>249</v>
      </c>
    </row>
    <row r="11" spans="1:12">
      <c r="A11" s="171">
        <f>A10+1</f>
        <v>2</v>
      </c>
      <c r="B11" s="153"/>
      <c r="C11" s="153"/>
      <c r="D11" s="153"/>
      <c r="E11" s="166"/>
      <c r="F11" s="105"/>
      <c r="G11" s="105"/>
      <c r="H11" s="105"/>
      <c r="I11" s="283"/>
    </row>
    <row r="12" spans="1:12">
      <c r="A12" s="171">
        <f t="shared" ref="A12:A19" si="0">A11+1</f>
        <v>3</v>
      </c>
      <c r="B12" s="153"/>
      <c r="C12" s="103"/>
      <c r="D12" s="153"/>
      <c r="E12" s="166"/>
      <c r="F12" s="105"/>
      <c r="G12" s="105"/>
      <c r="H12" s="105"/>
      <c r="I12" s="283"/>
    </row>
    <row r="13" spans="1:12">
      <c r="A13" s="171">
        <f t="shared" si="0"/>
        <v>4</v>
      </c>
      <c r="B13" s="153"/>
      <c r="C13" s="103"/>
      <c r="D13" s="153"/>
      <c r="E13" s="166"/>
      <c r="F13" s="105"/>
      <c r="G13" s="105"/>
      <c r="H13" s="105"/>
      <c r="I13" s="283"/>
    </row>
    <row r="14" spans="1:12">
      <c r="A14" s="171">
        <f t="shared" si="0"/>
        <v>5</v>
      </c>
      <c r="B14" s="172"/>
      <c r="C14" s="172"/>
      <c r="D14" s="172"/>
      <c r="E14" s="172"/>
      <c r="F14" s="172"/>
      <c r="G14" s="105"/>
      <c r="H14" s="172"/>
      <c r="I14" s="293"/>
    </row>
    <row r="15" spans="1:12">
      <c r="A15" s="171">
        <f t="shared" si="0"/>
        <v>6</v>
      </c>
      <c r="B15" s="172"/>
      <c r="C15" s="172"/>
      <c r="D15" s="172"/>
      <c r="E15" s="172"/>
      <c r="F15" s="172"/>
      <c r="G15" s="105"/>
      <c r="H15" s="172"/>
      <c r="I15" s="293"/>
    </row>
    <row r="16" spans="1:12">
      <c r="A16" s="171">
        <f t="shared" si="0"/>
        <v>7</v>
      </c>
      <c r="B16" s="172"/>
      <c r="C16" s="172"/>
      <c r="D16" s="172"/>
      <c r="E16" s="172"/>
      <c r="F16" s="172"/>
      <c r="G16" s="105"/>
      <c r="H16" s="172"/>
      <c r="I16" s="293"/>
    </row>
    <row r="17" spans="1:10">
      <c r="A17" s="171">
        <f t="shared" si="0"/>
        <v>8</v>
      </c>
      <c r="B17" s="172"/>
      <c r="C17" s="172"/>
      <c r="D17" s="172"/>
      <c r="E17" s="172"/>
      <c r="F17" s="172"/>
      <c r="G17" s="105"/>
      <c r="H17" s="172"/>
      <c r="I17" s="293"/>
    </row>
    <row r="18" spans="1:10">
      <c r="A18" s="171">
        <f t="shared" si="0"/>
        <v>9</v>
      </c>
      <c r="B18" s="172"/>
      <c r="C18" s="172"/>
      <c r="D18" s="172"/>
      <c r="E18" s="172"/>
      <c r="F18" s="172"/>
      <c r="G18" s="105"/>
      <c r="H18" s="172"/>
      <c r="I18" s="293"/>
    </row>
    <row r="19" spans="1:10" ht="15.75" thickBot="1">
      <c r="A19" s="138">
        <f t="shared" si="0"/>
        <v>10</v>
      </c>
      <c r="B19" s="173"/>
      <c r="C19" s="173"/>
      <c r="D19" s="173"/>
      <c r="E19" s="173"/>
      <c r="F19" s="173"/>
      <c r="G19" s="109"/>
      <c r="H19" s="173"/>
      <c r="I19" s="294"/>
    </row>
    <row r="20" spans="1:10" ht="16.5" thickBot="1">
      <c r="A20" s="323"/>
      <c r="B20" s="111"/>
      <c r="C20" s="111"/>
      <c r="D20" s="111"/>
      <c r="E20" s="111"/>
      <c r="F20" s="111"/>
      <c r="G20" s="111"/>
      <c r="H20" s="114" t="str">
        <f>"Total "&amp;LEFT(A7,2)</f>
        <v>Total I9</v>
      </c>
      <c r="I20" s="115">
        <f>SUM(I10:I19)</f>
        <v>0</v>
      </c>
      <c r="J20" s="6"/>
    </row>
    <row r="22" spans="1:10" ht="33.75" customHeight="1">
      <c r="A22" s="40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5"/>
      <c r="C22" s="405"/>
      <c r="D22" s="405"/>
      <c r="E22" s="405"/>
      <c r="F22" s="405"/>
      <c r="G22" s="405"/>
      <c r="H22" s="405"/>
      <c r="I22" s="40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H24" sqref="H2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7" t="str">
        <f>'Date initiale'!C3</f>
        <v>Universitatea de Arhitectură și Urbanism "Ion Mincu" București</v>
      </c>
      <c r="B1" s="237"/>
      <c r="C1" s="237"/>
    </row>
    <row r="2" spans="1:12">
      <c r="A2" s="237" t="str">
        <f>'Date initiale'!B4&amp;" "&amp;'Date initiale'!C4</f>
        <v>Facultatea ARHITECTURA</v>
      </c>
      <c r="B2" s="237"/>
      <c r="C2" s="237"/>
    </row>
    <row r="3" spans="1:12">
      <c r="A3" s="237" t="str">
        <f>'Date initiale'!B5&amp;" "&amp;'Date initiale'!C5</f>
        <v>Departamentul Sinteza proiectării de arhitectură</v>
      </c>
      <c r="B3" s="237"/>
      <c r="C3" s="237"/>
    </row>
    <row r="4" spans="1:12">
      <c r="A4" s="111" t="str">
        <f>'Date initiale'!C6&amp;", "&amp;'Date initiale'!C7</f>
        <v>Dordea Dragoș Mihai, 25</v>
      </c>
      <c r="B4" s="111"/>
      <c r="C4" s="111"/>
    </row>
    <row r="5" spans="1:12">
      <c r="A5" s="111"/>
      <c r="B5" s="111"/>
      <c r="C5" s="111"/>
    </row>
    <row r="6" spans="1:12" ht="15.75">
      <c r="A6" s="403" t="s">
        <v>110</v>
      </c>
      <c r="B6" s="403"/>
      <c r="C6" s="403"/>
      <c r="D6" s="403"/>
      <c r="E6" s="403"/>
      <c r="F6" s="403"/>
      <c r="G6" s="403"/>
      <c r="H6" s="403"/>
      <c r="I6" s="403"/>
    </row>
    <row r="7" spans="1:12" ht="39" customHeight="1">
      <c r="A7" s="406" t="str">
        <f>'Descriere indicatori'!B13&amp;". "&amp;'Descriere indicatori'!C13</f>
        <v xml:space="preserve">I10. Studii in extenso apărute în volume colective publicate la edituri recunoscute în domeniu*, precum şi studiile aferente proiectelor* </v>
      </c>
      <c r="B7" s="406"/>
      <c r="C7" s="406"/>
      <c r="D7" s="406"/>
      <c r="E7" s="406"/>
      <c r="F7" s="406"/>
      <c r="G7" s="406"/>
      <c r="H7" s="406"/>
      <c r="I7" s="406"/>
    </row>
    <row r="8" spans="1:12" ht="17.25" customHeight="1" thickBot="1">
      <c r="A8" s="33"/>
      <c r="B8" s="51"/>
      <c r="C8" s="51"/>
      <c r="D8" s="51"/>
      <c r="E8" s="51"/>
      <c r="F8" s="51"/>
      <c r="G8" s="51"/>
      <c r="H8" s="51"/>
      <c r="I8" s="51"/>
    </row>
    <row r="9" spans="1:12" ht="30.75" thickBot="1">
      <c r="A9" s="143" t="s">
        <v>55</v>
      </c>
      <c r="B9" s="144" t="s">
        <v>83</v>
      </c>
      <c r="C9" s="144" t="s">
        <v>56</v>
      </c>
      <c r="D9" s="144" t="s">
        <v>57</v>
      </c>
      <c r="E9" s="144" t="s">
        <v>80</v>
      </c>
      <c r="F9" s="145" t="s">
        <v>87</v>
      </c>
      <c r="G9" s="144" t="s">
        <v>58</v>
      </c>
      <c r="H9" s="144" t="s">
        <v>111</v>
      </c>
      <c r="I9" s="146" t="s">
        <v>90</v>
      </c>
      <c r="K9" s="240" t="s">
        <v>108</v>
      </c>
    </row>
    <row r="10" spans="1:12" ht="15.75">
      <c r="A10" s="149">
        <v>1</v>
      </c>
      <c r="B10" s="99"/>
      <c r="C10" s="134"/>
      <c r="D10" s="217"/>
      <c r="E10" s="218"/>
      <c r="F10" s="134"/>
      <c r="G10" s="134"/>
      <c r="H10" s="134"/>
      <c r="I10" s="295"/>
      <c r="J10" s="182"/>
      <c r="K10" s="241" t="s">
        <v>160</v>
      </c>
      <c r="L10" s="338" t="s">
        <v>250</v>
      </c>
    </row>
    <row r="11" spans="1:12" ht="15.75">
      <c r="A11" s="151">
        <f>A10+1</f>
        <v>2</v>
      </c>
      <c r="B11" s="131"/>
      <c r="C11" s="154"/>
      <c r="D11" s="104"/>
      <c r="E11" s="166"/>
      <c r="F11" s="154"/>
      <c r="G11" s="154"/>
      <c r="H11" s="154"/>
      <c r="I11" s="288"/>
      <c r="J11" s="182"/>
      <c r="L11" s="338" t="s">
        <v>251</v>
      </c>
    </row>
    <row r="12" spans="1:12">
      <c r="A12" s="151">
        <f t="shared" ref="A12:A19" si="0">A11+1</f>
        <v>3</v>
      </c>
      <c r="B12" s="131"/>
      <c r="C12" s="131"/>
      <c r="D12" s="131"/>
      <c r="E12" s="36"/>
      <c r="F12" s="105"/>
      <c r="G12" s="105"/>
      <c r="H12" s="105"/>
      <c r="I12" s="283"/>
    </row>
    <row r="13" spans="1:12">
      <c r="A13" s="151">
        <f t="shared" si="0"/>
        <v>4</v>
      </c>
      <c r="B13" s="104"/>
      <c r="C13" s="104"/>
      <c r="D13" s="131"/>
      <c r="E13" s="36"/>
      <c r="F13" s="105"/>
      <c r="G13" s="105"/>
      <c r="H13" s="105"/>
      <c r="I13" s="283"/>
    </row>
    <row r="14" spans="1:12">
      <c r="A14" s="151">
        <f t="shared" si="0"/>
        <v>5</v>
      </c>
      <c r="B14" s="131"/>
      <c r="C14" s="104"/>
      <c r="D14" s="104"/>
      <c r="E14" s="166"/>
      <c r="F14" s="105"/>
      <c r="G14" s="105"/>
      <c r="H14" s="105"/>
      <c r="I14" s="283"/>
    </row>
    <row r="15" spans="1:12">
      <c r="A15" s="151">
        <f t="shared" si="0"/>
        <v>6</v>
      </c>
      <c r="B15" s="153"/>
      <c r="C15" s="153"/>
      <c r="D15" s="153"/>
      <c r="E15" s="166"/>
      <c r="F15" s="105"/>
      <c r="G15" s="105"/>
      <c r="H15" s="105"/>
      <c r="I15" s="283"/>
    </row>
    <row r="16" spans="1:12">
      <c r="A16" s="151">
        <f t="shared" si="0"/>
        <v>7</v>
      </c>
      <c r="B16" s="153"/>
      <c r="C16" s="103"/>
      <c r="D16" s="153"/>
      <c r="E16" s="166"/>
      <c r="F16" s="105"/>
      <c r="G16" s="105"/>
      <c r="H16" s="105"/>
      <c r="I16" s="283"/>
    </row>
    <row r="17" spans="1:9">
      <c r="A17" s="151">
        <f t="shared" si="0"/>
        <v>8</v>
      </c>
      <c r="B17" s="153"/>
      <c r="C17" s="103"/>
      <c r="D17" s="153"/>
      <c r="E17" s="166"/>
      <c r="F17" s="105"/>
      <c r="G17" s="105"/>
      <c r="H17" s="105"/>
      <c r="I17" s="283"/>
    </row>
    <row r="18" spans="1:9">
      <c r="A18" s="151">
        <f t="shared" si="0"/>
        <v>9</v>
      </c>
      <c r="B18" s="166"/>
      <c r="C18" s="36"/>
      <c r="D18" s="36"/>
      <c r="E18" s="36"/>
      <c r="F18" s="105"/>
      <c r="G18" s="105"/>
      <c r="H18" s="105"/>
      <c r="I18" s="283"/>
    </row>
    <row r="19" spans="1:9" ht="15.75" thickBot="1">
      <c r="A19" s="219">
        <f t="shared" si="0"/>
        <v>10</v>
      </c>
      <c r="B19" s="139"/>
      <c r="C19" s="108"/>
      <c r="D19" s="108"/>
      <c r="E19" s="168"/>
      <c r="F19" s="109"/>
      <c r="G19" s="109"/>
      <c r="H19" s="109"/>
      <c r="I19" s="284"/>
    </row>
    <row r="20" spans="1:9" ht="15.75" thickBot="1">
      <c r="A20" s="323"/>
      <c r="B20" s="137"/>
      <c r="C20" s="137"/>
      <c r="D20" s="169"/>
      <c r="E20" s="169"/>
      <c r="F20" s="169"/>
      <c r="G20" s="169"/>
      <c r="H20" s="114" t="str">
        <f>"Total "&amp;LEFT(A7,3)</f>
        <v>Total I10</v>
      </c>
      <c r="I20" s="220">
        <f>SUM(I10:I19)</f>
        <v>0</v>
      </c>
    </row>
    <row r="21" spans="1:9">
      <c r="B21" s="15"/>
      <c r="C21" s="17"/>
    </row>
    <row r="22" spans="1:9" ht="33.75" customHeight="1">
      <c r="A22" s="40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5"/>
      <c r="C22" s="405"/>
      <c r="D22" s="405"/>
      <c r="E22" s="405"/>
      <c r="F22" s="405"/>
      <c r="G22" s="405"/>
      <c r="H22" s="405"/>
      <c r="I22" s="405"/>
    </row>
    <row r="23" spans="1:9" ht="48" customHeight="1">
      <c r="A23" s="40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05"/>
      <c r="C23" s="405"/>
      <c r="D23" s="405"/>
      <c r="E23" s="405"/>
      <c r="F23" s="405"/>
      <c r="G23" s="405"/>
      <c r="H23" s="405"/>
      <c r="I23" s="405"/>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topLeftCell="B1" workbookViewId="0">
      <selection activeCell="K16" sqref="K16"/>
    </sheetView>
  </sheetViews>
  <sheetFormatPr defaultRowHeight="15"/>
  <cols>
    <col min="1" max="1" width="5.140625" customWidth="1"/>
    <col min="2" max="2" width="20.42578125" customWidth="1"/>
    <col min="3" max="3" width="23.5703125" customWidth="1"/>
    <col min="4" max="4" width="21.42578125" customWidth="1"/>
    <col min="5" max="5" width="6.85546875" customWidth="1"/>
    <col min="6" max="6" width="10.5703125" customWidth="1"/>
    <col min="7" max="7" width="18.7109375" customWidth="1"/>
    <col min="8" max="8" width="10" customWidth="1"/>
    <col min="9" max="9" width="9.7109375" customWidth="1"/>
  </cols>
  <sheetData>
    <row r="1" spans="1:12">
      <c r="A1" s="237" t="str">
        <f>'Date initiale'!C3</f>
        <v>Universitatea de Arhitectură și Urbanism "Ion Mincu" București</v>
      </c>
      <c r="B1" s="237"/>
      <c r="C1" s="237"/>
    </row>
    <row r="2" spans="1:12">
      <c r="A2" s="237" t="str">
        <f>'Date initiale'!B4&amp;" "&amp;'Date initiale'!C4</f>
        <v>Facultatea ARHITECTURA</v>
      </c>
      <c r="B2" s="237"/>
      <c r="C2" s="237"/>
    </row>
    <row r="3" spans="1:12">
      <c r="A3" s="237" t="str">
        <f>'Date initiale'!B5&amp;" "&amp;'Date initiale'!C5</f>
        <v>Departamentul Sinteza proiectării de arhitectură</v>
      </c>
      <c r="B3" s="237"/>
      <c r="C3" s="237"/>
    </row>
    <row r="4" spans="1:12">
      <c r="A4" s="111" t="str">
        <f>'Date initiale'!C6&amp;", "&amp;'Date initiale'!C7</f>
        <v>Dordea Dragoș Mihai, 25</v>
      </c>
      <c r="B4" s="111"/>
      <c r="C4" s="111"/>
    </row>
    <row r="5" spans="1:12">
      <c r="A5" s="111"/>
      <c r="B5" s="111"/>
      <c r="C5" s="111"/>
    </row>
    <row r="6" spans="1:12" ht="15.75">
      <c r="A6" s="403" t="s">
        <v>110</v>
      </c>
      <c r="B6" s="403"/>
      <c r="C6" s="403"/>
      <c r="D6" s="403"/>
      <c r="E6" s="403"/>
      <c r="F6" s="403"/>
      <c r="G6" s="403"/>
      <c r="H6" s="403"/>
      <c r="I6" s="403"/>
      <c r="J6" s="34"/>
    </row>
    <row r="7" spans="1:12" ht="39" customHeight="1">
      <c r="A7" s="406"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06"/>
      <c r="C7" s="406"/>
      <c r="D7" s="406"/>
      <c r="E7" s="406"/>
      <c r="F7" s="406"/>
      <c r="G7" s="406"/>
      <c r="H7" s="406"/>
      <c r="I7" s="406"/>
      <c r="J7" s="33"/>
    </row>
    <row r="8" spans="1:12" ht="19.5" customHeight="1" thickBot="1">
      <c r="A8" s="51"/>
      <c r="B8" s="51"/>
      <c r="C8" s="51"/>
      <c r="D8" s="51"/>
      <c r="E8" s="51"/>
      <c r="F8" s="51"/>
      <c r="G8" s="51"/>
      <c r="H8" s="51"/>
      <c r="I8" s="51"/>
      <c r="J8" s="33"/>
    </row>
    <row r="9" spans="1:12" ht="72.75" customHeight="1" thickBot="1">
      <c r="A9" s="210" t="s">
        <v>55</v>
      </c>
      <c r="B9" s="211" t="s">
        <v>83</v>
      </c>
      <c r="C9" s="212" t="s">
        <v>52</v>
      </c>
      <c r="D9" s="212" t="s">
        <v>134</v>
      </c>
      <c r="E9" s="211" t="s">
        <v>87</v>
      </c>
      <c r="F9" s="212" t="s">
        <v>53</v>
      </c>
      <c r="G9" s="212" t="s">
        <v>79</v>
      </c>
      <c r="H9" s="211" t="s">
        <v>54</v>
      </c>
      <c r="I9" s="201" t="s">
        <v>147</v>
      </c>
      <c r="J9" s="2"/>
      <c r="K9" s="240" t="s">
        <v>108</v>
      </c>
    </row>
    <row r="10" spans="1:12" ht="78.75">
      <c r="A10" s="53">
        <v>1</v>
      </c>
      <c r="B10" s="134" t="s">
        <v>273</v>
      </c>
      <c r="C10" s="134" t="s">
        <v>298</v>
      </c>
      <c r="D10" s="44" t="s">
        <v>381</v>
      </c>
      <c r="E10" s="52">
        <v>2015</v>
      </c>
      <c r="F10" s="373" t="s">
        <v>384</v>
      </c>
      <c r="G10" s="134" t="s">
        <v>299</v>
      </c>
      <c r="H10" s="27">
        <v>7</v>
      </c>
      <c r="I10" s="296">
        <v>10</v>
      </c>
      <c r="K10" s="241" t="s">
        <v>161</v>
      </c>
      <c r="L10" s="338" t="s">
        <v>252</v>
      </c>
    </row>
    <row r="11" spans="1:12" ht="31.5">
      <c r="A11" s="54">
        <f>A10+1</f>
        <v>2</v>
      </c>
      <c r="B11" s="20" t="s">
        <v>273</v>
      </c>
      <c r="C11" s="20" t="s">
        <v>378</v>
      </c>
      <c r="D11" s="20" t="s">
        <v>382</v>
      </c>
      <c r="E11" s="52">
        <v>2018</v>
      </c>
      <c r="F11" s="154" t="s">
        <v>379</v>
      </c>
      <c r="G11" s="19" t="s">
        <v>380</v>
      </c>
      <c r="H11" s="20" t="s">
        <v>376</v>
      </c>
      <c r="I11" s="297">
        <v>15</v>
      </c>
    </row>
    <row r="12" spans="1:12" ht="45">
      <c r="A12" s="54">
        <f t="shared" ref="A12:A19" si="0">A11+1</f>
        <v>3</v>
      </c>
      <c r="B12" s="153" t="s">
        <v>273</v>
      </c>
      <c r="C12" s="103" t="s">
        <v>345</v>
      </c>
      <c r="D12" s="104" t="s">
        <v>383</v>
      </c>
      <c r="E12" s="52">
        <v>2018</v>
      </c>
      <c r="F12" s="105" t="s">
        <v>359</v>
      </c>
      <c r="G12" s="104" t="s">
        <v>347</v>
      </c>
      <c r="H12" s="105">
        <v>25</v>
      </c>
      <c r="I12" s="285">
        <v>10</v>
      </c>
    </row>
    <row r="13" spans="1:12" ht="15.75">
      <c r="A13" s="54">
        <f t="shared" si="0"/>
        <v>4</v>
      </c>
      <c r="B13" s="20"/>
      <c r="C13" s="20"/>
      <c r="D13" s="20"/>
      <c r="E13" s="20"/>
      <c r="F13" s="22"/>
      <c r="G13" s="20"/>
      <c r="H13" s="20"/>
      <c r="I13" s="297"/>
    </row>
    <row r="14" spans="1:12" ht="15.75">
      <c r="A14" s="54">
        <f t="shared" si="0"/>
        <v>5</v>
      </c>
      <c r="B14" s="20"/>
      <c r="C14" s="20"/>
      <c r="D14" s="20"/>
      <c r="E14" s="20"/>
      <c r="F14" s="105"/>
      <c r="G14" s="20"/>
      <c r="H14" s="20"/>
      <c r="I14" s="297"/>
    </row>
    <row r="15" spans="1:12" ht="15.75">
      <c r="A15" s="54">
        <f t="shared" si="0"/>
        <v>6</v>
      </c>
      <c r="B15" s="19"/>
      <c r="C15" s="20"/>
      <c r="D15" s="20"/>
      <c r="E15" s="19"/>
      <c r="F15" s="19"/>
      <c r="G15" s="19"/>
      <c r="H15" s="19"/>
      <c r="I15" s="297"/>
    </row>
    <row r="16" spans="1:12" ht="15.75">
      <c r="A16" s="54">
        <f t="shared" si="0"/>
        <v>7</v>
      </c>
      <c r="B16" s="19"/>
      <c r="C16" s="19"/>
      <c r="D16" s="20"/>
      <c r="E16" s="19"/>
      <c r="F16" s="19"/>
      <c r="G16" s="20"/>
      <c r="H16" s="19"/>
      <c r="I16" s="297"/>
    </row>
    <row r="17" spans="1:10" ht="15.75">
      <c r="A17" s="54">
        <f t="shared" si="0"/>
        <v>8</v>
      </c>
      <c r="B17" s="20"/>
      <c r="C17" s="20"/>
      <c r="D17" s="20"/>
      <c r="E17" s="19"/>
      <c r="F17" s="19"/>
      <c r="G17" s="20"/>
      <c r="H17" s="19"/>
      <c r="I17" s="297"/>
    </row>
    <row r="18" spans="1:10" ht="15.75">
      <c r="A18" s="54">
        <f t="shared" si="0"/>
        <v>9</v>
      </c>
      <c r="B18" s="20"/>
      <c r="C18" s="20"/>
      <c r="D18" s="20"/>
      <c r="E18" s="20"/>
      <c r="F18" s="26"/>
      <c r="G18" s="21"/>
      <c r="H18" s="20"/>
      <c r="I18" s="298"/>
      <c r="J18" s="23"/>
    </row>
    <row r="19" spans="1:10" ht="16.5" thickBot="1">
      <c r="A19" s="55">
        <f t="shared" si="0"/>
        <v>10</v>
      </c>
      <c r="B19" s="43"/>
      <c r="C19" s="56"/>
      <c r="D19" s="43"/>
      <c r="E19" s="43"/>
      <c r="F19" s="56"/>
      <c r="G19" s="56"/>
      <c r="H19" s="56"/>
      <c r="I19" s="299"/>
    </row>
    <row r="20" spans="1:10" ht="16.5" thickBot="1">
      <c r="A20" s="322"/>
      <c r="D20" s="24"/>
      <c r="E20" s="17"/>
      <c r="H20" s="114" t="str">
        <f>"Total "&amp;LEFT(A7,4)</f>
        <v>Total I11a</v>
      </c>
      <c r="I20" s="342">
        <f>SUM(I10:I19)</f>
        <v>35</v>
      </c>
    </row>
    <row r="21" spans="1:10" ht="15.75">
      <c r="A21" s="47"/>
      <c r="D21" s="25"/>
      <c r="E21" s="17"/>
    </row>
    <row r="22" spans="1:10">
      <c r="D22" s="25"/>
      <c r="E22" s="17"/>
    </row>
    <row r="23" spans="1:10">
      <c r="D23" s="24"/>
      <c r="E23" s="17"/>
    </row>
    <row r="24" spans="1:10">
      <c r="D24" s="24"/>
      <c r="E24" s="17"/>
    </row>
    <row r="25" spans="1:10">
      <c r="D25" s="24"/>
      <c r="E25" s="17"/>
    </row>
    <row r="26" spans="1:10">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workbookViewId="0">
      <selection activeCell="J22" sqref="J22"/>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1" ht="15.75">
      <c r="A1" s="237" t="str">
        <f>'Date initiale'!C3</f>
        <v>Universitatea de Arhitectură și Urbanism "Ion Mincu" București</v>
      </c>
      <c r="B1" s="237"/>
      <c r="C1" s="237"/>
      <c r="D1" s="16"/>
    </row>
    <row r="2" spans="1:11" ht="15.75">
      <c r="A2" s="237" t="str">
        <f>'Date initiale'!B4&amp;" "&amp;'Date initiale'!C4</f>
        <v>Facultatea ARHITECTURA</v>
      </c>
      <c r="B2" s="237"/>
      <c r="C2" s="237"/>
      <c r="D2" s="16"/>
    </row>
    <row r="3" spans="1:11" ht="15.75">
      <c r="A3" s="237" t="str">
        <f>'Date initiale'!B5&amp;" "&amp;'Date initiale'!C5</f>
        <v>Departamentul Sinteza proiectării de arhitectură</v>
      </c>
      <c r="B3" s="237"/>
      <c r="C3" s="237"/>
      <c r="D3" s="16"/>
    </row>
    <row r="4" spans="1:11">
      <c r="A4" s="111" t="str">
        <f>'Date initiale'!C6&amp;", "&amp;'Date initiale'!C7</f>
        <v>Dordea Dragoș Mihai, 25</v>
      </c>
      <c r="B4" s="111"/>
      <c r="C4" s="111"/>
    </row>
    <row r="5" spans="1:11">
      <c r="A5" s="111"/>
      <c r="B5" s="111"/>
      <c r="C5" s="111"/>
    </row>
    <row r="6" spans="1:11" ht="15.75">
      <c r="A6" s="403" t="s">
        <v>110</v>
      </c>
      <c r="B6" s="403"/>
      <c r="C6" s="403"/>
      <c r="D6" s="403"/>
      <c r="E6" s="403"/>
      <c r="F6" s="403"/>
      <c r="G6" s="403"/>
      <c r="H6" s="403"/>
      <c r="I6" s="34"/>
      <c r="J6" s="34"/>
    </row>
    <row r="7" spans="1:11" ht="48" customHeight="1">
      <c r="A7" s="406"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06"/>
      <c r="C7" s="406"/>
      <c r="D7" s="406"/>
      <c r="E7" s="406"/>
      <c r="F7" s="406"/>
      <c r="G7" s="406"/>
      <c r="H7" s="406"/>
      <c r="I7" s="170"/>
      <c r="J7" s="170"/>
    </row>
    <row r="8" spans="1:11" ht="21.75" customHeight="1" thickBot="1">
      <c r="A8" s="49"/>
      <c r="B8" s="49"/>
      <c r="C8" s="49"/>
      <c r="D8" s="49"/>
      <c r="E8" s="49"/>
      <c r="F8" s="49"/>
      <c r="G8" s="49"/>
      <c r="H8" s="49"/>
    </row>
    <row r="9" spans="1:11" ht="30.75" thickBot="1">
      <c r="A9" s="143" t="s">
        <v>55</v>
      </c>
      <c r="B9" s="200" t="s">
        <v>83</v>
      </c>
      <c r="C9" s="200" t="s">
        <v>136</v>
      </c>
      <c r="D9" s="200" t="s">
        <v>137</v>
      </c>
      <c r="E9" s="200" t="s">
        <v>75</v>
      </c>
      <c r="F9" s="200" t="s">
        <v>76</v>
      </c>
      <c r="G9" s="213" t="s">
        <v>135</v>
      </c>
      <c r="H9" s="201" t="s">
        <v>147</v>
      </c>
      <c r="J9" s="240" t="s">
        <v>108</v>
      </c>
    </row>
    <row r="10" spans="1:11" ht="60">
      <c r="A10" s="183">
        <v>1</v>
      </c>
      <c r="B10" s="117" t="s">
        <v>273</v>
      </c>
      <c r="C10" s="117" t="s">
        <v>300</v>
      </c>
      <c r="D10" s="184" t="s">
        <v>301</v>
      </c>
      <c r="E10" s="185">
        <v>2016</v>
      </c>
      <c r="F10" s="352" t="s">
        <v>302</v>
      </c>
      <c r="G10" s="186"/>
      <c r="H10" s="300">
        <v>10</v>
      </c>
      <c r="J10" s="241" t="s">
        <v>253</v>
      </c>
      <c r="K10" s="338" t="s">
        <v>256</v>
      </c>
    </row>
    <row r="11" spans="1:11">
      <c r="A11" s="187">
        <f>A10+1</f>
        <v>2</v>
      </c>
      <c r="B11" s="120"/>
      <c r="C11" s="120"/>
      <c r="D11" s="120"/>
      <c r="E11" s="120"/>
      <c r="F11" s="188"/>
      <c r="G11" s="189"/>
      <c r="H11" s="288"/>
      <c r="J11" s="241" t="s">
        <v>254</v>
      </c>
    </row>
    <row r="12" spans="1:11" ht="15.75">
      <c r="A12" s="187">
        <f t="shared" ref="A12:A19" si="0">A11+1</f>
        <v>3</v>
      </c>
      <c r="B12" s="191"/>
      <c r="C12" s="191"/>
      <c r="D12" s="191"/>
      <c r="E12" s="191"/>
      <c r="F12" s="192"/>
      <c r="G12" s="193"/>
      <c r="H12" s="301"/>
      <c r="I12" s="23"/>
      <c r="J12" s="241" t="s">
        <v>255</v>
      </c>
    </row>
    <row r="13" spans="1:11" ht="15.75">
      <c r="A13" s="187">
        <f t="shared" si="0"/>
        <v>4</v>
      </c>
      <c r="B13" s="120"/>
      <c r="C13" s="120"/>
      <c r="D13" s="120"/>
      <c r="E13" s="120"/>
      <c r="F13" s="188"/>
      <c r="G13" s="189"/>
      <c r="H13" s="288"/>
      <c r="I13" s="23"/>
    </row>
    <row r="14" spans="1:11">
      <c r="A14" s="187">
        <f t="shared" si="0"/>
        <v>5</v>
      </c>
      <c r="B14" s="120"/>
      <c r="C14" s="120"/>
      <c r="D14" s="120"/>
      <c r="E14" s="120"/>
      <c r="F14" s="188"/>
      <c r="G14" s="189"/>
      <c r="H14" s="288"/>
    </row>
    <row r="15" spans="1:11" ht="15.75">
      <c r="A15" s="187">
        <f t="shared" si="0"/>
        <v>6</v>
      </c>
      <c r="B15" s="120"/>
      <c r="C15" s="120"/>
      <c r="D15" s="120"/>
      <c r="E15" s="120"/>
      <c r="F15" s="188"/>
      <c r="G15" s="189"/>
      <c r="H15" s="288"/>
      <c r="I15" s="23"/>
    </row>
    <row r="16" spans="1:11">
      <c r="A16" s="187">
        <f t="shared" si="0"/>
        <v>7</v>
      </c>
      <c r="B16" s="120"/>
      <c r="C16" s="120"/>
      <c r="D16" s="120"/>
      <c r="E16" s="120"/>
      <c r="F16" s="188"/>
      <c r="G16" s="189"/>
      <c r="H16" s="288"/>
    </row>
    <row r="17" spans="1:9" ht="15.75">
      <c r="A17" s="187">
        <f t="shared" si="0"/>
        <v>8</v>
      </c>
      <c r="B17" s="191"/>
      <c r="C17" s="191"/>
      <c r="D17" s="191"/>
      <c r="E17" s="191"/>
      <c r="F17" s="192"/>
      <c r="G17" s="193"/>
      <c r="H17" s="301"/>
      <c r="I17" s="23"/>
    </row>
    <row r="18" spans="1:9" ht="15.75">
      <c r="A18" s="187">
        <f t="shared" si="0"/>
        <v>9</v>
      </c>
      <c r="B18" s="120"/>
      <c r="C18" s="120"/>
      <c r="D18" s="120"/>
      <c r="E18" s="120"/>
      <c r="F18" s="188"/>
      <c r="G18" s="189"/>
      <c r="H18" s="288"/>
      <c r="I18" s="23"/>
    </row>
    <row r="19" spans="1:9" ht="15.75" thickBot="1">
      <c r="A19" s="194">
        <f t="shared" si="0"/>
        <v>10</v>
      </c>
      <c r="B19" s="125"/>
      <c r="C19" s="125"/>
      <c r="D19" s="125"/>
      <c r="E19" s="125"/>
      <c r="F19" s="195"/>
      <c r="G19" s="196"/>
      <c r="H19" s="302"/>
    </row>
    <row r="20" spans="1:9" ht="15.75" thickBot="1">
      <c r="A20" s="321"/>
      <c r="B20" s="198"/>
      <c r="C20" s="198"/>
      <c r="D20" s="198"/>
      <c r="E20" s="198"/>
      <c r="G20" s="147" t="str">
        <f>"Total "&amp;LEFT(A7,4)</f>
        <v>Total I11b</v>
      </c>
      <c r="H20" s="249">
        <f>SUM(H10:H19)</f>
        <v>10</v>
      </c>
    </row>
    <row r="21" spans="1:9" ht="15.75">
      <c r="A21" s="23"/>
      <c r="B21" s="23"/>
      <c r="C21" s="23"/>
      <c r="D21" s="23"/>
      <c r="E21" s="23"/>
      <c r="F21" s="23"/>
      <c r="G21" s="23"/>
      <c r="H21"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6"/>
  <sheetViews>
    <sheetView workbookViewId="0">
      <selection activeCell="I19" sqref="I19"/>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37" t="str">
        <f>'Date initiale'!C3</f>
        <v>Universitatea de Arhitectură și Urbanism "Ion Mincu" București</v>
      </c>
      <c r="B1" s="237"/>
      <c r="C1" s="237"/>
    </row>
    <row r="2" spans="1:10">
      <c r="A2" s="237" t="str">
        <f>'Date initiale'!B4&amp;" "&amp;'Date initiale'!C4</f>
        <v>Facultatea ARHITECTURA</v>
      </c>
      <c r="B2" s="237"/>
      <c r="C2" s="237"/>
    </row>
    <row r="3" spans="1:10">
      <c r="A3" s="237" t="str">
        <f>'Date initiale'!B5&amp;" "&amp;'Date initiale'!C5</f>
        <v>Departamentul Sinteza proiectării de arhitectură</v>
      </c>
      <c r="B3" s="237"/>
      <c r="C3" s="237"/>
    </row>
    <row r="4" spans="1:10">
      <c r="A4" s="111" t="str">
        <f>'Date initiale'!C6&amp;", "&amp;'Date initiale'!C7</f>
        <v>Dordea Dragoș Mihai, 25</v>
      </c>
      <c r="B4" s="111"/>
      <c r="C4" s="111"/>
    </row>
    <row r="5" spans="1:10">
      <c r="A5" s="111"/>
      <c r="B5" s="111"/>
      <c r="C5" s="111"/>
    </row>
    <row r="6" spans="1:10" ht="15.75">
      <c r="A6" s="408" t="s">
        <v>110</v>
      </c>
      <c r="B6" s="408"/>
      <c r="C6" s="408"/>
      <c r="D6" s="408"/>
      <c r="E6" s="408"/>
      <c r="F6" s="408"/>
      <c r="G6" s="408"/>
    </row>
    <row r="7" spans="1:10" ht="15.75">
      <c r="A7" s="406" t="str">
        <f>'Descriere indicatori'!B14&amp;"c. "&amp;'Descriere indicatori'!C16</f>
        <v>I11c. Susţinere comunicare publică în cadrul conferinţelor, colocviilor, seminariilor internaţionale/naţionale</v>
      </c>
      <c r="B7" s="406"/>
      <c r="C7" s="406"/>
      <c r="D7" s="406"/>
      <c r="E7" s="406"/>
      <c r="F7" s="406"/>
      <c r="G7" s="406"/>
      <c r="H7" s="170"/>
    </row>
    <row r="8" spans="1:10" ht="16.5" thickBot="1">
      <c r="A8" s="51"/>
      <c r="B8" s="51"/>
      <c r="C8" s="51"/>
      <c r="D8" s="51"/>
      <c r="E8" s="51"/>
      <c r="F8" s="51"/>
      <c r="G8" s="51"/>
      <c r="H8" s="51"/>
    </row>
    <row r="9" spans="1:10" ht="30.75" thickBot="1">
      <c r="A9" s="143" t="s">
        <v>55</v>
      </c>
      <c r="B9" s="200" t="s">
        <v>83</v>
      </c>
      <c r="C9" s="200" t="s">
        <v>73</v>
      </c>
      <c r="D9" s="200" t="s">
        <v>74</v>
      </c>
      <c r="E9" s="200" t="s">
        <v>75</v>
      </c>
      <c r="F9" s="200" t="s">
        <v>76</v>
      </c>
      <c r="G9" s="201" t="s">
        <v>147</v>
      </c>
      <c r="I9" s="240" t="s">
        <v>108</v>
      </c>
    </row>
    <row r="10" spans="1:10" ht="30">
      <c r="A10" s="202">
        <v>1</v>
      </c>
      <c r="B10" s="120" t="s">
        <v>273</v>
      </c>
      <c r="C10" s="120" t="s">
        <v>290</v>
      </c>
      <c r="D10" s="120" t="s">
        <v>303</v>
      </c>
      <c r="E10" s="120">
        <v>2012</v>
      </c>
      <c r="F10" s="188" t="s">
        <v>304</v>
      </c>
      <c r="G10" s="288">
        <v>5</v>
      </c>
      <c r="I10" s="241" t="s">
        <v>163</v>
      </c>
      <c r="J10" s="338" t="s">
        <v>257</v>
      </c>
    </row>
    <row r="11" spans="1:10" ht="30">
      <c r="A11" s="203">
        <f>A10+1</f>
        <v>2</v>
      </c>
      <c r="B11" s="120" t="s">
        <v>273</v>
      </c>
      <c r="C11" s="120" t="s">
        <v>305</v>
      </c>
      <c r="D11" s="120" t="s">
        <v>303</v>
      </c>
      <c r="E11" s="120">
        <v>2012</v>
      </c>
      <c r="F11" s="188" t="s">
        <v>304</v>
      </c>
      <c r="G11" s="288">
        <v>5</v>
      </c>
    </row>
    <row r="12" spans="1:10">
      <c r="A12" s="203">
        <f t="shared" ref="A12:A20" si="0">A11+1</f>
        <v>3</v>
      </c>
      <c r="B12" s="123" t="s">
        <v>273</v>
      </c>
      <c r="C12" s="206" t="s">
        <v>306</v>
      </c>
      <c r="D12" s="204" t="s">
        <v>307</v>
      </c>
      <c r="E12" s="204">
        <v>2014</v>
      </c>
      <c r="F12" s="205" t="s">
        <v>308</v>
      </c>
      <c r="G12" s="303">
        <v>3</v>
      </c>
    </row>
    <row r="13" spans="1:10" ht="30">
      <c r="A13" s="203">
        <f t="shared" si="0"/>
        <v>4</v>
      </c>
      <c r="B13" s="353" t="s">
        <v>273</v>
      </c>
      <c r="C13" s="30" t="s">
        <v>309</v>
      </c>
      <c r="D13" s="354" t="s">
        <v>307</v>
      </c>
      <c r="E13" s="355">
        <v>2014</v>
      </c>
      <c r="F13" s="356" t="s">
        <v>308</v>
      </c>
      <c r="G13" s="357">
        <v>3</v>
      </c>
    </row>
    <row r="14" spans="1:10">
      <c r="A14" s="203">
        <f t="shared" si="0"/>
        <v>5</v>
      </c>
      <c r="B14" s="123" t="s">
        <v>273</v>
      </c>
      <c r="C14" s="206" t="s">
        <v>298</v>
      </c>
      <c r="D14" s="358" t="s">
        <v>310</v>
      </c>
      <c r="E14" s="204">
        <v>2014</v>
      </c>
      <c r="F14" s="204" t="s">
        <v>311</v>
      </c>
      <c r="G14" s="303">
        <v>3</v>
      </c>
    </row>
    <row r="15" spans="1:10" ht="30">
      <c r="A15" s="203">
        <f t="shared" si="0"/>
        <v>6</v>
      </c>
      <c r="B15" s="120" t="s">
        <v>273</v>
      </c>
      <c r="C15" s="120" t="s">
        <v>353</v>
      </c>
      <c r="D15" s="120" t="s">
        <v>354</v>
      </c>
      <c r="E15" s="120">
        <v>2017</v>
      </c>
      <c r="F15" s="207" t="s">
        <v>355</v>
      </c>
      <c r="G15" s="288">
        <v>5</v>
      </c>
    </row>
    <row r="16" spans="1:10" ht="30">
      <c r="A16" s="203">
        <f t="shared" si="0"/>
        <v>7</v>
      </c>
      <c r="B16" s="120" t="s">
        <v>273</v>
      </c>
      <c r="C16" s="120" t="s">
        <v>345</v>
      </c>
      <c r="D16" s="120" t="s">
        <v>360</v>
      </c>
      <c r="E16" s="120">
        <v>2018</v>
      </c>
      <c r="F16" s="188" t="s">
        <v>359</v>
      </c>
      <c r="G16" s="288">
        <v>3</v>
      </c>
    </row>
    <row r="17" spans="1:7" ht="45">
      <c r="A17" s="203">
        <f t="shared" si="0"/>
        <v>8</v>
      </c>
      <c r="B17" s="120" t="s">
        <v>273</v>
      </c>
      <c r="C17" s="120" t="s">
        <v>306</v>
      </c>
      <c r="D17" s="120" t="s">
        <v>385</v>
      </c>
      <c r="E17" s="120">
        <v>2018</v>
      </c>
      <c r="F17" s="188" t="s">
        <v>386</v>
      </c>
      <c r="G17" s="288">
        <v>5</v>
      </c>
    </row>
    <row r="18" spans="1:7" ht="45">
      <c r="A18" s="203">
        <f t="shared" si="0"/>
        <v>9</v>
      </c>
      <c r="B18" s="120" t="s">
        <v>357</v>
      </c>
      <c r="C18" s="120" t="s">
        <v>358</v>
      </c>
      <c r="D18" s="120" t="s">
        <v>356</v>
      </c>
      <c r="E18" s="120">
        <v>2021</v>
      </c>
      <c r="F18" s="188" t="s">
        <v>361</v>
      </c>
      <c r="G18" s="288">
        <v>5</v>
      </c>
    </row>
    <row r="19" spans="1:7" ht="45">
      <c r="A19" s="203">
        <f t="shared" si="0"/>
        <v>10</v>
      </c>
      <c r="B19" s="120" t="s">
        <v>362</v>
      </c>
      <c r="C19" s="120" t="s">
        <v>363</v>
      </c>
      <c r="D19" s="120" t="s">
        <v>356</v>
      </c>
      <c r="E19" s="120">
        <v>2021</v>
      </c>
      <c r="F19" s="188" t="s">
        <v>361</v>
      </c>
      <c r="G19" s="288">
        <v>5</v>
      </c>
    </row>
    <row r="20" spans="1:7" ht="15.75" thickBot="1">
      <c r="A20" s="203">
        <f t="shared" si="0"/>
        <v>11</v>
      </c>
      <c r="B20" s="125"/>
      <c r="C20" s="208"/>
      <c r="D20" s="125"/>
      <c r="E20" s="125"/>
      <c r="F20" s="209"/>
      <c r="G20" s="302"/>
    </row>
    <row r="21" spans="1:7" ht="15.75" thickBot="1">
      <c r="A21" s="317"/>
      <c r="D21" s="17"/>
      <c r="F21" s="147" t="str">
        <f>"Total "&amp;LEFT(A7,4)</f>
        <v>Total I11c</v>
      </c>
      <c r="G21" s="148">
        <f>SUM(G10:G20)</f>
        <v>42</v>
      </c>
    </row>
    <row r="22" spans="1:7">
      <c r="D22" s="17"/>
    </row>
    <row r="23" spans="1:7">
      <c r="D23" s="17"/>
    </row>
    <row r="24" spans="1:7">
      <c r="B24" s="17"/>
      <c r="D24" s="17"/>
    </row>
    <row r="25" spans="1:7">
      <c r="B25" s="17"/>
      <c r="D25" s="17"/>
    </row>
    <row r="26" spans="1:7">
      <c r="B26" s="17"/>
      <c r="D26"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18"/>
  <sheetViews>
    <sheetView topLeftCell="A3" workbookViewId="0">
      <selection activeCell="D14" sqref="D1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37" t="str">
        <f>'Date initiale'!C3</f>
        <v>Universitatea de Arhitectură și Urbanism "Ion Mincu" București</v>
      </c>
      <c r="B1" s="237"/>
      <c r="C1" s="237"/>
      <c r="D1" s="16"/>
      <c r="E1" s="16"/>
      <c r="F1" s="16"/>
    </row>
    <row r="2" spans="1:11" ht="15.75">
      <c r="A2" s="237" t="str">
        <f>'Date initiale'!B4&amp;" "&amp;'Date initiale'!C4</f>
        <v>Facultatea ARHITECTURA</v>
      </c>
      <c r="B2" s="237"/>
      <c r="C2" s="237"/>
      <c r="D2" s="16"/>
      <c r="E2" s="16"/>
      <c r="F2" s="16"/>
    </row>
    <row r="3" spans="1:11" ht="15.75">
      <c r="A3" s="237" t="str">
        <f>'Date initiale'!B5&amp;" "&amp;'Date initiale'!C5</f>
        <v>Departamentul Sinteza proiectării de arhitectură</v>
      </c>
      <c r="B3" s="237"/>
      <c r="C3" s="237"/>
      <c r="D3" s="16"/>
      <c r="E3" s="16"/>
      <c r="F3" s="16"/>
    </row>
    <row r="4" spans="1:11" ht="15.75">
      <c r="A4" s="238" t="str">
        <f>'Date initiale'!C6&amp;", "&amp;'Date initiale'!C7</f>
        <v>Dordea Dragoș Mihai, 25</v>
      </c>
      <c r="B4" s="238"/>
      <c r="C4" s="238"/>
      <c r="D4" s="16"/>
      <c r="E4" s="16"/>
      <c r="F4" s="16"/>
    </row>
    <row r="5" spans="1:11" ht="15.75">
      <c r="A5" s="238"/>
      <c r="B5" s="238"/>
      <c r="C5" s="238"/>
      <c r="D5" s="16"/>
      <c r="E5" s="16"/>
      <c r="F5" s="16"/>
    </row>
    <row r="6" spans="1:11" ht="15.75">
      <c r="A6" s="403" t="s">
        <v>110</v>
      </c>
      <c r="B6" s="403"/>
      <c r="C6" s="403"/>
      <c r="D6" s="403"/>
      <c r="E6" s="403"/>
      <c r="F6" s="403"/>
      <c r="G6" s="403"/>
      <c r="H6" s="403"/>
    </row>
    <row r="7" spans="1:11" ht="50.25" customHeight="1">
      <c r="A7" s="406"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06"/>
      <c r="C7" s="406"/>
      <c r="D7" s="406"/>
      <c r="E7" s="406"/>
      <c r="F7" s="406"/>
      <c r="G7" s="406"/>
      <c r="H7" s="406"/>
      <c r="I7" s="29"/>
      <c r="K7" s="29"/>
    </row>
    <row r="8" spans="1:11" ht="16.5" thickBot="1">
      <c r="A8" s="46"/>
      <c r="B8" s="46"/>
      <c r="C8" s="46"/>
      <c r="D8" s="46"/>
      <c r="E8" s="46"/>
      <c r="F8" s="46"/>
      <c r="G8" s="46"/>
      <c r="H8" s="46"/>
    </row>
    <row r="9" spans="1:11" ht="46.5" customHeight="1" thickBot="1">
      <c r="A9" s="143" t="s">
        <v>55</v>
      </c>
      <c r="B9" s="200" t="s">
        <v>72</v>
      </c>
      <c r="C9" s="216" t="s">
        <v>70</v>
      </c>
      <c r="D9" s="216" t="s">
        <v>71</v>
      </c>
      <c r="E9" s="200" t="s">
        <v>139</v>
      </c>
      <c r="F9" s="200" t="s">
        <v>138</v>
      </c>
      <c r="G9" s="216" t="s">
        <v>87</v>
      </c>
      <c r="H9" s="201" t="s">
        <v>147</v>
      </c>
      <c r="J9" s="240" t="s">
        <v>108</v>
      </c>
    </row>
    <row r="10" spans="1:11" ht="74.25" customHeight="1">
      <c r="A10" s="183">
        <v>1</v>
      </c>
      <c r="B10" s="117" t="s">
        <v>454</v>
      </c>
      <c r="C10" s="120" t="s">
        <v>316</v>
      </c>
      <c r="D10" s="120" t="s">
        <v>317</v>
      </c>
      <c r="E10" s="120" t="s">
        <v>365</v>
      </c>
      <c r="F10" s="120" t="s">
        <v>312</v>
      </c>
      <c r="G10" s="120" t="s">
        <v>315</v>
      </c>
      <c r="H10" s="288">
        <f>30/8</f>
        <v>3.75</v>
      </c>
      <c r="J10" s="241" t="s">
        <v>164</v>
      </c>
      <c r="K10" s="338" t="s">
        <v>258</v>
      </c>
    </row>
    <row r="11" spans="1:11" ht="30">
      <c r="A11" s="214">
        <f>A10+1</f>
        <v>2</v>
      </c>
      <c r="B11" s="120" t="s">
        <v>452</v>
      </c>
      <c r="C11" s="120" t="s">
        <v>364</v>
      </c>
      <c r="D11" s="120" t="s">
        <v>368</v>
      </c>
      <c r="E11" s="120" t="s">
        <v>365</v>
      </c>
      <c r="F11" s="120" t="s">
        <v>321</v>
      </c>
      <c r="G11" s="120" t="s">
        <v>366</v>
      </c>
      <c r="H11" s="288">
        <v>30</v>
      </c>
    </row>
    <row r="12" spans="1:11" ht="20.25" customHeight="1">
      <c r="A12" s="214">
        <f t="shared" ref="A12:A15" si="0">A11+1</f>
        <v>3</v>
      </c>
      <c r="B12" s="120" t="s">
        <v>453</v>
      </c>
      <c r="C12" s="120" t="s">
        <v>367</v>
      </c>
      <c r="D12" s="120" t="s">
        <v>369</v>
      </c>
      <c r="E12" s="120" t="s">
        <v>365</v>
      </c>
      <c r="F12" s="120" t="s">
        <v>370</v>
      </c>
      <c r="G12" s="120" t="s">
        <v>371</v>
      </c>
      <c r="H12" s="288">
        <v>30</v>
      </c>
    </row>
    <row r="13" spans="1:11">
      <c r="A13" s="214">
        <f t="shared" si="0"/>
        <v>4</v>
      </c>
      <c r="B13" s="120"/>
      <c r="C13" s="120"/>
      <c r="D13" s="120"/>
      <c r="E13" s="120"/>
      <c r="F13" s="120"/>
      <c r="G13" s="120"/>
      <c r="H13" s="288"/>
    </row>
    <row r="14" spans="1:11">
      <c r="A14" s="214">
        <f t="shared" si="0"/>
        <v>5</v>
      </c>
      <c r="B14" s="188"/>
      <c r="C14" s="120"/>
      <c r="D14" s="120"/>
      <c r="E14" s="120"/>
      <c r="F14" s="120"/>
      <c r="G14" s="120"/>
      <c r="H14" s="292"/>
    </row>
    <row r="15" spans="1:11" ht="15.75" thickBot="1">
      <c r="A15" s="214">
        <f t="shared" si="0"/>
        <v>6</v>
      </c>
      <c r="B15" s="209"/>
      <c r="C15" s="208"/>
      <c r="D15" s="125"/>
      <c r="E15" s="125"/>
      <c r="F15" s="125"/>
      <c r="G15" s="125"/>
      <c r="H15" s="302"/>
    </row>
    <row r="16" spans="1:11" ht="15.75" thickBot="1">
      <c r="A16" s="317"/>
      <c r="G16" s="147" t="str">
        <f>"Total "&amp;LEFT(A7,3)</f>
        <v>Total I12</v>
      </c>
      <c r="H16" s="148">
        <f>SUM(H10:H15)</f>
        <v>63.75</v>
      </c>
    </row>
    <row r="18" spans="1:8" ht="53.25" customHeight="1">
      <c r="A18" s="40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8" s="405"/>
      <c r="C18" s="405"/>
      <c r="D18" s="405"/>
      <c r="E18" s="405"/>
      <c r="F18" s="405"/>
      <c r="G18" s="405"/>
      <c r="H18" s="405"/>
    </row>
  </sheetData>
  <mergeCells count="3">
    <mergeCell ref="A7:H7"/>
    <mergeCell ref="A6:H6"/>
    <mergeCell ref="A18:H1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F7" sqref="F7"/>
    </sheetView>
  </sheetViews>
  <sheetFormatPr defaultRowHeight="15"/>
  <cols>
    <col min="2" max="2" width="28.5703125" customWidth="1"/>
    <col min="3" max="3" width="39" customWidth="1"/>
  </cols>
  <sheetData>
    <row r="1" spans="2:3">
      <c r="B1" s="77" t="s">
        <v>101</v>
      </c>
    </row>
    <row r="3" spans="2:3" ht="31.5">
      <c r="B3" s="327" t="s">
        <v>91</v>
      </c>
      <c r="C3" s="60" t="s">
        <v>102</v>
      </c>
    </row>
    <row r="4" spans="2:3" ht="15.75">
      <c r="B4" s="327" t="s">
        <v>92</v>
      </c>
      <c r="C4" s="331" t="s">
        <v>51</v>
      </c>
    </row>
    <row r="5" spans="2:3" ht="15.75">
      <c r="B5" s="327" t="s">
        <v>93</v>
      </c>
      <c r="C5" s="331" t="s">
        <v>272</v>
      </c>
    </row>
    <row r="6" spans="2:3" ht="15.75">
      <c r="B6" s="328" t="s">
        <v>96</v>
      </c>
      <c r="C6" s="331" t="s">
        <v>273</v>
      </c>
    </row>
    <row r="7" spans="2:3" ht="15.75">
      <c r="B7" s="327" t="s">
        <v>176</v>
      </c>
      <c r="C7" s="331">
        <v>25</v>
      </c>
    </row>
    <row r="8" spans="2:3" ht="15.75">
      <c r="B8" s="327" t="s">
        <v>105</v>
      </c>
      <c r="C8" s="331" t="s">
        <v>143</v>
      </c>
    </row>
    <row r="9" spans="2:3" ht="15.75">
      <c r="B9" s="329" t="s">
        <v>95</v>
      </c>
      <c r="C9" s="332" t="s">
        <v>419</v>
      </c>
    </row>
    <row r="10" spans="2:3" ht="15" customHeight="1">
      <c r="B10" s="329" t="s">
        <v>94</v>
      </c>
      <c r="C10" s="333" t="s">
        <v>420</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2"/>
  <sheetViews>
    <sheetView workbookViewId="0">
      <selection activeCell="C14" sqref="C14"/>
    </sheetView>
  </sheetViews>
  <sheetFormatPr defaultRowHeight="15"/>
  <cols>
    <col min="1" max="1" width="5.140625" customWidth="1"/>
    <col min="2" max="2" width="14.710937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37" t="str">
        <f>'Date initiale'!C3</f>
        <v>Universitatea de Arhitectură și Urbanism "Ion Mincu" București</v>
      </c>
      <c r="B1" s="237"/>
      <c r="C1" s="237"/>
      <c r="D1" s="16"/>
    </row>
    <row r="2" spans="1:11" ht="15.75">
      <c r="A2" s="237" t="str">
        <f>'Date initiale'!B4&amp;" "&amp;'Date initiale'!C4</f>
        <v>Facultatea ARHITECTURA</v>
      </c>
      <c r="B2" s="237"/>
      <c r="C2" s="237"/>
      <c r="D2" s="16"/>
    </row>
    <row r="3" spans="1:11" ht="15.75">
      <c r="A3" s="237" t="str">
        <f>'Date initiale'!B5&amp;" "&amp;'Date initiale'!C5</f>
        <v>Departamentul Sinteza proiectării de arhitectură</v>
      </c>
      <c r="B3" s="237"/>
      <c r="C3" s="237"/>
      <c r="D3" s="16"/>
    </row>
    <row r="4" spans="1:11">
      <c r="A4" s="111" t="str">
        <f>'Date initiale'!C6&amp;", "&amp;'Date initiale'!C7</f>
        <v>Dordea Dragoș Mihai, 25</v>
      </c>
      <c r="B4" s="111"/>
      <c r="C4" s="111"/>
    </row>
    <row r="5" spans="1:11">
      <c r="A5" s="111"/>
      <c r="B5" s="111"/>
      <c r="C5" s="111"/>
    </row>
    <row r="6" spans="1:11" ht="15.75">
      <c r="A6" s="409" t="s">
        <v>110</v>
      </c>
      <c r="B6" s="409"/>
      <c r="C6" s="409"/>
      <c r="D6" s="409"/>
      <c r="E6" s="409"/>
      <c r="F6" s="409"/>
      <c r="G6" s="409"/>
      <c r="H6" s="409"/>
    </row>
    <row r="7" spans="1:11" ht="36" customHeight="1">
      <c r="A7" s="406"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06"/>
      <c r="C7" s="406"/>
      <c r="D7" s="406"/>
      <c r="E7" s="406"/>
      <c r="F7" s="406"/>
      <c r="G7" s="406"/>
      <c r="H7" s="406"/>
    </row>
    <row r="8" spans="1:11" ht="16.5" thickBot="1">
      <c r="A8" s="46"/>
      <c r="B8" s="46"/>
      <c r="C8" s="46"/>
      <c r="D8" s="46"/>
      <c r="E8" s="46"/>
      <c r="F8" s="46"/>
      <c r="G8" s="46"/>
      <c r="H8" s="46"/>
    </row>
    <row r="9" spans="1:11" ht="54" customHeight="1" thickBot="1">
      <c r="A9" s="174" t="s">
        <v>55</v>
      </c>
      <c r="B9" s="200" t="s">
        <v>72</v>
      </c>
      <c r="C9" s="216" t="s">
        <v>70</v>
      </c>
      <c r="D9" s="216" t="s">
        <v>71</v>
      </c>
      <c r="E9" s="200" t="s">
        <v>139</v>
      </c>
      <c r="F9" s="200" t="s">
        <v>138</v>
      </c>
      <c r="G9" s="216" t="s">
        <v>87</v>
      </c>
      <c r="H9" s="201" t="s">
        <v>147</v>
      </c>
      <c r="J9" s="240" t="s">
        <v>108</v>
      </c>
    </row>
    <row r="10" spans="1:11">
      <c r="A10" s="224">
        <v>1</v>
      </c>
      <c r="B10" s="225" t="s">
        <v>372</v>
      </c>
      <c r="C10" s="120" t="s">
        <v>313</v>
      </c>
      <c r="D10" s="120" t="s">
        <v>314</v>
      </c>
      <c r="E10" s="120" t="s">
        <v>365</v>
      </c>
      <c r="F10" s="120" t="s">
        <v>321</v>
      </c>
      <c r="G10" s="120" t="s">
        <v>315</v>
      </c>
      <c r="H10" s="288">
        <f>15/2</f>
        <v>7.5</v>
      </c>
      <c r="J10" s="241" t="s">
        <v>162</v>
      </c>
      <c r="K10" t="s">
        <v>258</v>
      </c>
    </row>
    <row r="11" spans="1:11">
      <c r="A11" s="215">
        <f>A10+1</f>
        <v>2</v>
      </c>
      <c r="B11" s="120" t="s">
        <v>456</v>
      </c>
      <c r="C11" s="120" t="s">
        <v>387</v>
      </c>
      <c r="D11" s="120" t="s">
        <v>388</v>
      </c>
      <c r="E11" s="120" t="s">
        <v>389</v>
      </c>
      <c r="F11" s="120" t="s">
        <v>395</v>
      </c>
      <c r="G11" s="120" t="s">
        <v>391</v>
      </c>
      <c r="H11" s="292">
        <v>15</v>
      </c>
    </row>
    <row r="12" spans="1:11">
      <c r="A12" s="215">
        <f t="shared" ref="A12:A19" si="0">A11+1</f>
        <v>3</v>
      </c>
      <c r="B12" s="120" t="s">
        <v>455</v>
      </c>
      <c r="C12" s="120" t="s">
        <v>392</v>
      </c>
      <c r="D12" s="120" t="s">
        <v>393</v>
      </c>
      <c r="E12" s="120" t="s">
        <v>389</v>
      </c>
      <c r="F12" s="120" t="s">
        <v>321</v>
      </c>
      <c r="G12" s="120" t="s">
        <v>394</v>
      </c>
      <c r="H12" s="292">
        <v>7.5</v>
      </c>
    </row>
    <row r="13" spans="1:11">
      <c r="A13" s="215">
        <f t="shared" si="0"/>
        <v>4</v>
      </c>
      <c r="B13" s="188" t="s">
        <v>457</v>
      </c>
      <c r="C13" s="120" t="s">
        <v>396</v>
      </c>
      <c r="D13" s="120" t="s">
        <v>388</v>
      </c>
      <c r="E13" s="120" t="s">
        <v>389</v>
      </c>
      <c r="F13" s="120" t="s">
        <v>390</v>
      </c>
      <c r="G13" s="120" t="s">
        <v>397</v>
      </c>
      <c r="H13" s="292">
        <v>15</v>
      </c>
    </row>
    <row r="14" spans="1:11">
      <c r="A14" s="215">
        <f t="shared" si="0"/>
        <v>5</v>
      </c>
      <c r="B14" s="192"/>
      <c r="C14" s="191" t="s">
        <v>398</v>
      </c>
      <c r="D14" s="120" t="s">
        <v>399</v>
      </c>
      <c r="E14" s="120" t="s">
        <v>400</v>
      </c>
      <c r="F14" s="120" t="s">
        <v>390</v>
      </c>
      <c r="G14" s="120">
        <v>2021</v>
      </c>
      <c r="H14" s="292">
        <v>15</v>
      </c>
    </row>
    <row r="15" spans="1:11">
      <c r="A15" s="215">
        <f t="shared" si="0"/>
        <v>6</v>
      </c>
      <c r="B15" s="188"/>
      <c r="C15" s="120"/>
      <c r="D15" s="120"/>
      <c r="E15" s="120"/>
      <c r="F15" s="120"/>
      <c r="G15" s="120"/>
      <c r="H15" s="292"/>
    </row>
    <row r="16" spans="1:11">
      <c r="A16" s="215">
        <f t="shared" si="0"/>
        <v>7</v>
      </c>
      <c r="B16" s="188"/>
      <c r="C16" s="120"/>
      <c r="D16" s="120"/>
      <c r="E16" s="120"/>
      <c r="F16" s="120"/>
      <c r="G16" s="120"/>
      <c r="H16" s="292"/>
    </row>
    <row r="17" spans="1:8">
      <c r="A17" s="215">
        <f t="shared" si="0"/>
        <v>8</v>
      </c>
      <c r="B17" s="192"/>
      <c r="C17" s="191"/>
      <c r="D17" s="191"/>
      <c r="E17" s="191"/>
      <c r="F17" s="191"/>
      <c r="G17" s="191"/>
      <c r="H17" s="292"/>
    </row>
    <row r="18" spans="1:8">
      <c r="A18" s="215">
        <f t="shared" si="0"/>
        <v>9</v>
      </c>
      <c r="B18" s="191"/>
      <c r="C18" s="191"/>
      <c r="D18" s="191"/>
      <c r="E18" s="191"/>
      <c r="F18" s="191"/>
      <c r="G18" s="191"/>
      <c r="H18" s="301"/>
    </row>
    <row r="19" spans="1:8" s="50" customFormat="1" ht="15.75" thickBot="1">
      <c r="A19" s="223">
        <f t="shared" si="0"/>
        <v>10</v>
      </c>
      <c r="B19" s="57"/>
      <c r="C19" s="222"/>
      <c r="D19" s="208"/>
      <c r="E19" s="208"/>
      <c r="F19" s="208"/>
      <c r="G19" s="208"/>
      <c r="H19" s="304"/>
    </row>
    <row r="20" spans="1:8" ht="15.75" thickBot="1">
      <c r="A20" s="320"/>
      <c r="G20" s="147" t="str">
        <f>"Total "&amp;LEFT(A7,3)</f>
        <v>Total I13</v>
      </c>
      <c r="H20" s="148">
        <f>SUM(H10:H19)</f>
        <v>60</v>
      </c>
    </row>
    <row r="22" spans="1:8" ht="53.25" customHeight="1">
      <c r="A22" s="40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05"/>
      <c r="C22" s="405"/>
      <c r="D22" s="405"/>
      <c r="E22" s="405"/>
      <c r="F22" s="405"/>
      <c r="G22" s="405"/>
      <c r="H22" s="40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topLeftCell="A3" zoomScale="106" zoomScaleNormal="106" workbookViewId="0">
      <selection activeCell="J15" sqref="J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1" ht="15.75">
      <c r="A1" s="237" t="str">
        <f>'Date initiale'!C3</f>
        <v>Universitatea de Arhitectură și Urbanism "Ion Mincu" București</v>
      </c>
      <c r="B1" s="237"/>
      <c r="C1" s="237"/>
      <c r="D1" s="16"/>
      <c r="E1" s="16"/>
      <c r="F1" s="16"/>
    </row>
    <row r="2" spans="1:11" ht="15.75">
      <c r="A2" s="237" t="str">
        <f>'Date initiale'!B4&amp;" "&amp;'Date initiale'!C4</f>
        <v>Facultatea ARHITECTURA</v>
      </c>
      <c r="B2" s="237"/>
      <c r="C2" s="237"/>
      <c r="D2" s="16"/>
      <c r="E2" s="16"/>
      <c r="F2" s="16"/>
    </row>
    <row r="3" spans="1:11" ht="15.75">
      <c r="A3" s="237" t="str">
        <f>'Date initiale'!B5&amp;" "&amp;'Date initiale'!C5</f>
        <v>Departamentul Sinteza proiectării de arhitectură</v>
      </c>
      <c r="B3" s="237"/>
      <c r="C3" s="237"/>
      <c r="D3" s="16"/>
      <c r="E3" s="16"/>
      <c r="F3" s="16"/>
    </row>
    <row r="4" spans="1:11" ht="15.75">
      <c r="A4" s="238" t="str">
        <f>'Date initiale'!C6&amp;", "&amp;'Date initiale'!C7</f>
        <v>Dordea Dragoș Mihai, 25</v>
      </c>
      <c r="B4" s="238"/>
      <c r="C4" s="238"/>
      <c r="D4" s="16"/>
      <c r="E4" s="16"/>
      <c r="F4" s="16"/>
    </row>
    <row r="5" spans="1:11" ht="15.75">
      <c r="A5" s="238"/>
      <c r="B5" s="238"/>
      <c r="C5" s="238"/>
      <c r="D5" s="16"/>
      <c r="E5" s="16"/>
      <c r="F5" s="16"/>
    </row>
    <row r="6" spans="1:11" ht="15.75">
      <c r="A6" s="403" t="s">
        <v>110</v>
      </c>
      <c r="B6" s="403"/>
      <c r="C6" s="403"/>
      <c r="D6" s="403"/>
      <c r="E6" s="403"/>
      <c r="F6" s="403"/>
      <c r="G6" s="403"/>
      <c r="H6" s="403"/>
    </row>
    <row r="7" spans="1:11" ht="54" customHeight="1">
      <c r="A7" s="406"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06"/>
      <c r="C7" s="406"/>
      <c r="D7" s="406"/>
      <c r="E7" s="406"/>
      <c r="F7" s="406"/>
      <c r="G7" s="406"/>
      <c r="H7" s="406"/>
    </row>
    <row r="8" spans="1:11" ht="16.5" thickBot="1">
      <c r="A8" s="46"/>
      <c r="B8" s="46"/>
      <c r="C8" s="46"/>
      <c r="D8" s="46"/>
      <c r="E8" s="46"/>
      <c r="F8" s="61"/>
      <c r="G8" s="61"/>
      <c r="H8" s="61"/>
    </row>
    <row r="9" spans="1:11" ht="60.75" thickBot="1">
      <c r="A9" s="174" t="s">
        <v>55</v>
      </c>
      <c r="B9" s="200" t="s">
        <v>72</v>
      </c>
      <c r="C9" s="216" t="s">
        <v>70</v>
      </c>
      <c r="D9" s="216" t="s">
        <v>71</v>
      </c>
      <c r="E9" s="200" t="s">
        <v>140</v>
      </c>
      <c r="F9" s="200" t="s">
        <v>138</v>
      </c>
      <c r="G9" s="216" t="s">
        <v>87</v>
      </c>
      <c r="H9" s="201" t="s">
        <v>147</v>
      </c>
      <c r="J9" s="240" t="s">
        <v>108</v>
      </c>
    </row>
    <row r="10" spans="1:11">
      <c r="A10" s="228">
        <v>1</v>
      </c>
      <c r="B10" s="229"/>
      <c r="C10" s="204" t="s">
        <v>318</v>
      </c>
      <c r="D10" s="204" t="s">
        <v>319</v>
      </c>
      <c r="E10" s="227" t="s">
        <v>320</v>
      </c>
      <c r="F10" s="227" t="s">
        <v>321</v>
      </c>
      <c r="G10" s="204">
        <v>2007</v>
      </c>
      <c r="H10" s="190">
        <f>10/2</f>
        <v>5</v>
      </c>
      <c r="J10" s="241" t="s">
        <v>165</v>
      </c>
      <c r="K10" s="338" t="s">
        <v>258</v>
      </c>
    </row>
    <row r="11" spans="1:11">
      <c r="A11" s="214">
        <f>A10+1</f>
        <v>2</v>
      </c>
      <c r="B11" s="226"/>
      <c r="C11" s="204"/>
      <c r="D11" s="204"/>
      <c r="E11" s="227"/>
      <c r="F11" s="227"/>
      <c r="G11" s="204"/>
      <c r="H11" s="190"/>
    </row>
    <row r="12" spans="1:11">
      <c r="A12" s="214">
        <f t="shared" ref="A12:A19" si="0">A11+1</f>
        <v>3</v>
      </c>
      <c r="B12" s="188"/>
      <c r="C12" s="120"/>
      <c r="D12" s="120"/>
      <c r="E12" s="120"/>
      <c r="F12" s="120"/>
      <c r="G12" s="120"/>
      <c r="H12" s="190"/>
    </row>
    <row r="13" spans="1:11">
      <c r="A13" s="214">
        <f t="shared" si="0"/>
        <v>4</v>
      </c>
      <c r="B13" s="120"/>
      <c r="C13" s="120"/>
      <c r="D13" s="120"/>
      <c r="E13" s="120"/>
      <c r="F13" s="120"/>
      <c r="G13" s="120"/>
      <c r="H13" s="190"/>
    </row>
    <row r="14" spans="1:11">
      <c r="A14" s="214">
        <f t="shared" si="0"/>
        <v>5</v>
      </c>
      <c r="B14" s="188"/>
      <c r="C14" s="120"/>
      <c r="D14" s="120"/>
      <c r="E14" s="120"/>
      <c r="F14" s="120"/>
      <c r="G14" s="120"/>
      <c r="H14" s="190"/>
    </row>
    <row r="15" spans="1:11">
      <c r="A15" s="214">
        <f t="shared" si="0"/>
        <v>6</v>
      </c>
      <c r="B15" s="120"/>
      <c r="C15" s="120"/>
      <c r="D15" s="120"/>
      <c r="E15" s="120"/>
      <c r="F15" s="120"/>
      <c r="G15" s="120"/>
      <c r="H15" s="190"/>
    </row>
    <row r="16" spans="1:11">
      <c r="A16" s="214">
        <f t="shared" si="0"/>
        <v>7</v>
      </c>
      <c r="B16" s="188"/>
      <c r="C16" s="120"/>
      <c r="D16" s="120"/>
      <c r="E16" s="120"/>
      <c r="F16" s="120"/>
      <c r="G16" s="120"/>
      <c r="H16" s="190"/>
    </row>
    <row r="17" spans="1:8">
      <c r="A17" s="214">
        <f t="shared" si="0"/>
        <v>8</v>
      </c>
      <c r="B17" s="120"/>
      <c r="C17" s="120"/>
      <c r="D17" s="120"/>
      <c r="E17" s="120"/>
      <c r="F17" s="120"/>
      <c r="G17" s="120"/>
      <c r="H17" s="190"/>
    </row>
    <row r="18" spans="1:8">
      <c r="A18" s="214">
        <f t="shared" si="0"/>
        <v>9</v>
      </c>
      <c r="B18" s="188"/>
      <c r="C18" s="120"/>
      <c r="D18" s="120"/>
      <c r="E18" s="120"/>
      <c r="F18" s="120"/>
      <c r="G18" s="120"/>
      <c r="H18" s="190"/>
    </row>
    <row r="19" spans="1:8" ht="15.75" thickBot="1">
      <c r="A19" s="231">
        <f t="shared" si="0"/>
        <v>10</v>
      </c>
      <c r="B19" s="125"/>
      <c r="C19" s="125"/>
      <c r="D19" s="125"/>
      <c r="E19" s="125"/>
      <c r="F19" s="125"/>
      <c r="G19" s="125"/>
      <c r="H19" s="197"/>
    </row>
    <row r="20" spans="1:8" ht="15.75" thickBot="1">
      <c r="A20" s="320"/>
      <c r="G20" s="147" t="str">
        <f>"Total "&amp;LEFT(A7,4)</f>
        <v>Total I14a</v>
      </c>
      <c r="H20" s="148">
        <f>SUM(H10:H19)</f>
        <v>5</v>
      </c>
    </row>
    <row r="22" spans="1:8" ht="53.25" customHeight="1">
      <c r="A22" s="40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05"/>
      <c r="C22" s="405"/>
      <c r="D22" s="405"/>
      <c r="E22" s="405"/>
      <c r="F22" s="405"/>
      <c r="G22" s="405"/>
      <c r="H22" s="405"/>
    </row>
    <row r="40" spans="1:9" ht="15.75" thickBot="1"/>
    <row r="41" spans="1:9" ht="54" customHeight="1" thickBot="1">
      <c r="A41" s="199" t="s">
        <v>69</v>
      </c>
      <c r="B41" s="200" t="s">
        <v>72</v>
      </c>
      <c r="C41" s="216" t="s">
        <v>70</v>
      </c>
      <c r="D41" s="216" t="s">
        <v>71</v>
      </c>
      <c r="E41" s="200" t="s">
        <v>139</v>
      </c>
      <c r="F41" s="200" t="s">
        <v>139</v>
      </c>
      <c r="G41" s="200" t="s">
        <v>138</v>
      </c>
      <c r="H41" s="216" t="s">
        <v>87</v>
      </c>
      <c r="I41" s="201"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topLeftCell="A2" workbookViewId="0">
      <selection activeCell="C16" sqref="C1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39" t="str">
        <f>'Date initiale'!C3</f>
        <v>Universitatea de Arhitectură și Urbanism "Ion Mincu" București</v>
      </c>
      <c r="B1" s="239"/>
      <c r="C1" s="239"/>
      <c r="D1" s="29"/>
      <c r="E1" s="29"/>
      <c r="F1" s="29"/>
      <c r="G1" s="29"/>
      <c r="H1" s="29"/>
    </row>
    <row r="2" spans="1:11" ht="15.75">
      <c r="A2" s="239" t="str">
        <f>'Date initiale'!B4&amp;" "&amp;'Date initiale'!C4</f>
        <v>Facultatea ARHITECTURA</v>
      </c>
      <c r="B2" s="239"/>
      <c r="C2" s="239"/>
      <c r="D2" s="29"/>
      <c r="E2" s="29"/>
      <c r="F2" s="29"/>
      <c r="G2" s="29"/>
      <c r="H2" s="29"/>
    </row>
    <row r="3" spans="1:11" ht="15.75">
      <c r="A3" s="239" t="str">
        <f>'Date initiale'!B5&amp;" "&amp;'Date initiale'!C5</f>
        <v>Departamentul Sinteza proiectării de arhitectură</v>
      </c>
      <c r="B3" s="239"/>
      <c r="C3" s="239"/>
      <c r="D3" s="29"/>
      <c r="E3" s="29"/>
      <c r="F3" s="29"/>
      <c r="G3" s="29"/>
      <c r="H3" s="29"/>
    </row>
    <row r="4" spans="1:11" ht="15.75">
      <c r="A4" s="239" t="str">
        <f>'Date initiale'!C6&amp;", "&amp;'Date initiale'!C7</f>
        <v>Dordea Dragoș Mihai, 25</v>
      </c>
      <c r="B4" s="239"/>
      <c r="C4" s="239"/>
      <c r="D4" s="29"/>
      <c r="E4" s="29"/>
      <c r="F4" s="29"/>
      <c r="G4" s="29"/>
      <c r="H4" s="29"/>
    </row>
    <row r="5" spans="1:11" ht="15.75">
      <c r="A5" s="239"/>
      <c r="B5" s="239"/>
      <c r="C5" s="239"/>
      <c r="D5" s="29"/>
      <c r="E5" s="29"/>
      <c r="F5" s="29"/>
      <c r="G5" s="29"/>
      <c r="H5" s="29"/>
    </row>
    <row r="6" spans="1:11" ht="15.75">
      <c r="A6" s="410" t="s">
        <v>110</v>
      </c>
      <c r="B6" s="410"/>
      <c r="C6" s="410"/>
      <c r="D6" s="410"/>
      <c r="E6" s="410"/>
      <c r="F6" s="410"/>
      <c r="G6" s="410"/>
      <c r="H6" s="410"/>
    </row>
    <row r="7" spans="1:11" ht="36.75" customHeight="1">
      <c r="A7" s="406" t="str">
        <f>'Descriere indicatori'!B19&amp;"b. "&amp;'Descriere indicatori'!C20</f>
        <v xml:space="preserve">I14b. Proiect urbanistic şi peisagistic la nivelul Planurilor Generale / Zonale ale Localităţilor (inclusiv studii de fundamentare, de inserţie, de oportunitate) avizate** </v>
      </c>
      <c r="B7" s="406"/>
      <c r="C7" s="406"/>
      <c r="D7" s="406"/>
      <c r="E7" s="406"/>
      <c r="F7" s="406"/>
      <c r="G7" s="406"/>
      <c r="H7" s="406"/>
    </row>
    <row r="8" spans="1:11" ht="19.5" customHeight="1" thickBot="1">
      <c r="A8" s="48"/>
      <c r="B8" s="48"/>
      <c r="C8" s="48"/>
      <c r="D8" s="48"/>
      <c r="E8" s="48"/>
      <c r="F8" s="48"/>
      <c r="G8" s="48"/>
      <c r="H8" s="48"/>
    </row>
    <row r="9" spans="1:11" ht="60.75" thickBot="1">
      <c r="A9" s="143" t="s">
        <v>55</v>
      </c>
      <c r="B9" s="200" t="s">
        <v>72</v>
      </c>
      <c r="C9" s="216" t="s">
        <v>70</v>
      </c>
      <c r="D9" s="216" t="s">
        <v>71</v>
      </c>
      <c r="E9" s="200" t="s">
        <v>140</v>
      </c>
      <c r="F9" s="200" t="s">
        <v>138</v>
      </c>
      <c r="G9" s="216" t="s">
        <v>87</v>
      </c>
      <c r="H9" s="201" t="s">
        <v>147</v>
      </c>
      <c r="J9" s="240" t="s">
        <v>108</v>
      </c>
    </row>
    <row r="10" spans="1:11">
      <c r="A10" s="232">
        <v>1</v>
      </c>
      <c r="B10" s="233" t="s">
        <v>458</v>
      </c>
      <c r="C10" s="247" t="s">
        <v>322</v>
      </c>
      <c r="D10" s="247" t="s">
        <v>323</v>
      </c>
      <c r="E10" s="359" t="s">
        <v>320</v>
      </c>
      <c r="F10" s="360" t="s">
        <v>321</v>
      </c>
      <c r="G10" s="247">
        <v>2013</v>
      </c>
      <c r="H10" s="361">
        <f>15/2</f>
        <v>7.5</v>
      </c>
      <c r="J10" s="241" t="s">
        <v>166</v>
      </c>
      <c r="K10" s="338" t="s">
        <v>258</v>
      </c>
    </row>
    <row r="11" spans="1:11">
      <c r="A11" s="187">
        <f>A10+1</f>
        <v>2</v>
      </c>
      <c r="B11" s="188"/>
      <c r="C11" s="221"/>
      <c r="D11" s="120"/>
      <c r="E11" s="120"/>
      <c r="F11" s="120"/>
      <c r="G11" s="198"/>
      <c r="H11" s="288"/>
    </row>
    <row r="12" spans="1:11">
      <c r="A12" s="187">
        <f t="shared" ref="A12:A19" si="0">A11+1</f>
        <v>3</v>
      </c>
      <c r="B12" s="188"/>
      <c r="C12" s="234"/>
      <c r="D12" s="120"/>
      <c r="E12" s="235"/>
      <c r="F12" s="235"/>
      <c r="G12" s="235"/>
      <c r="H12" s="288"/>
    </row>
    <row r="13" spans="1:11">
      <c r="A13" s="187">
        <f t="shared" si="0"/>
        <v>4</v>
      </c>
      <c r="B13" s="188"/>
      <c r="C13" s="221"/>
      <c r="D13" s="120"/>
      <c r="E13" s="120"/>
      <c r="F13" s="120"/>
      <c r="G13" s="198"/>
      <c r="H13" s="288"/>
    </row>
    <row r="14" spans="1:11">
      <c r="A14" s="187">
        <f t="shared" si="0"/>
        <v>5</v>
      </c>
      <c r="B14" s="188"/>
      <c r="C14" s="234"/>
      <c r="D14" s="120"/>
      <c r="E14" s="235"/>
      <c r="F14" s="235"/>
      <c r="G14" s="235"/>
      <c r="H14" s="288"/>
    </row>
    <row r="15" spans="1:11">
      <c r="A15" s="187">
        <f t="shared" si="0"/>
        <v>6</v>
      </c>
      <c r="B15" s="188"/>
      <c r="C15" s="234"/>
      <c r="D15" s="120"/>
      <c r="E15" s="235"/>
      <c r="F15" s="235"/>
      <c r="G15" s="235"/>
      <c r="H15" s="288"/>
    </row>
    <row r="16" spans="1:11">
      <c r="A16" s="187">
        <f t="shared" si="0"/>
        <v>7</v>
      </c>
      <c r="B16" s="188"/>
      <c r="C16" s="221"/>
      <c r="D16" s="120"/>
      <c r="E16" s="120"/>
      <c r="F16" s="120"/>
      <c r="G16" s="198"/>
      <c r="H16" s="288"/>
    </row>
    <row r="17" spans="1:8">
      <c r="A17" s="187">
        <f t="shared" si="0"/>
        <v>8</v>
      </c>
      <c r="B17" s="188"/>
      <c r="C17" s="234"/>
      <c r="D17" s="120"/>
      <c r="E17" s="235"/>
      <c r="F17" s="235"/>
      <c r="G17" s="235"/>
      <c r="H17" s="288"/>
    </row>
    <row r="18" spans="1:8">
      <c r="A18" s="187">
        <f t="shared" si="0"/>
        <v>9</v>
      </c>
      <c r="B18" s="188"/>
      <c r="C18" s="234"/>
      <c r="D18" s="120"/>
      <c r="E18" s="235"/>
      <c r="F18" s="235"/>
      <c r="G18" s="235"/>
      <c r="H18" s="288"/>
    </row>
    <row r="19" spans="1:8" ht="15.75" thickBot="1">
      <c r="A19" s="194">
        <f t="shared" si="0"/>
        <v>10</v>
      </c>
      <c r="B19" s="125"/>
      <c r="C19" s="236"/>
      <c r="D19" s="125"/>
      <c r="E19" s="125"/>
      <c r="F19" s="125"/>
      <c r="G19" s="125"/>
      <c r="H19" s="302"/>
    </row>
    <row r="20" spans="1:8" ht="16.5" thickBot="1">
      <c r="A20" s="317"/>
      <c r="G20" s="147" t="str">
        <f>"Total "&amp;LEFT(A7,4)</f>
        <v>Total I14b</v>
      </c>
      <c r="H20" s="251">
        <f>SUM(H10:H19)</f>
        <v>7.5</v>
      </c>
    </row>
    <row r="22" spans="1:8" ht="53.25" customHeight="1">
      <c r="A22" s="40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05"/>
      <c r="C22" s="405"/>
      <c r="D22" s="405"/>
      <c r="E22" s="405"/>
      <c r="F22" s="405"/>
      <c r="G22" s="405"/>
      <c r="H22" s="40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zoomScaleNormal="100" workbookViewId="0">
      <selection activeCell="A7" sqref="A7:H7"/>
    </sheetView>
  </sheetViews>
  <sheetFormatPr defaultColWidth="9.140625" defaultRowHeight="15"/>
  <cols>
    <col min="1" max="1" width="5.140625" customWidth="1"/>
    <col min="2" max="2" width="12.42578125" customWidth="1"/>
    <col min="3" max="3" width="43.140625" customWidth="1"/>
    <col min="4" max="4" width="24" customWidth="1"/>
    <col min="5" max="5" width="14.28515625" customWidth="1"/>
    <col min="6" max="6" width="15" customWidth="1"/>
    <col min="7" max="7" width="10" customWidth="1"/>
    <col min="8" max="8" width="9.7109375" customWidth="1"/>
    <col min="10" max="10" width="10.28515625" customWidth="1"/>
  </cols>
  <sheetData>
    <row r="1" spans="1:11" ht="15.75">
      <c r="A1" s="237" t="str">
        <f>'Date initiale'!C3</f>
        <v>Universitatea de Arhitectură și Urbanism "Ion Mincu" București</v>
      </c>
      <c r="B1" s="237"/>
      <c r="C1" s="237"/>
      <c r="D1" s="16"/>
      <c r="E1" s="16"/>
      <c r="F1" s="16"/>
    </row>
    <row r="2" spans="1:11" ht="15.75">
      <c r="A2" s="237" t="str">
        <f>'Date initiale'!B4&amp;" "&amp;'Date initiale'!C4</f>
        <v>Facultatea ARHITECTURA</v>
      </c>
      <c r="B2" s="237"/>
      <c r="C2" s="237"/>
      <c r="D2" s="16"/>
      <c r="E2" s="16"/>
      <c r="F2" s="16"/>
    </row>
    <row r="3" spans="1:11" ht="15.75">
      <c r="A3" s="237" t="str">
        <f>'Date initiale'!B5&amp;" "&amp;'Date initiale'!C5</f>
        <v>Departamentul Sinteza proiectării de arhitectură</v>
      </c>
      <c r="B3" s="237"/>
      <c r="C3" s="237"/>
      <c r="D3" s="16"/>
      <c r="E3" s="16"/>
      <c r="F3" s="16"/>
    </row>
    <row r="4" spans="1:11" ht="15.75">
      <c r="A4" s="238" t="str">
        <f>'Date initiale'!C6&amp;", "&amp;'Date initiale'!C7</f>
        <v>Dordea Dragoș Mihai, 25</v>
      </c>
      <c r="B4" s="238"/>
      <c r="C4" s="238"/>
      <c r="D4" s="16"/>
      <c r="E4" s="16"/>
      <c r="F4" s="16"/>
    </row>
    <row r="5" spans="1:11" ht="15.75">
      <c r="A5" s="238"/>
      <c r="B5" s="238"/>
      <c r="C5" s="238"/>
      <c r="D5" s="16"/>
      <c r="E5" s="16"/>
      <c r="F5" s="16"/>
    </row>
    <row r="6" spans="1:11" ht="15.75">
      <c r="A6" s="403" t="s">
        <v>110</v>
      </c>
      <c r="B6" s="403"/>
      <c r="C6" s="403"/>
      <c r="D6" s="403"/>
      <c r="E6" s="403"/>
      <c r="F6" s="403"/>
      <c r="G6" s="403"/>
      <c r="H6" s="403"/>
    </row>
    <row r="7" spans="1:11" ht="52.5" customHeight="1">
      <c r="A7" s="406"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06"/>
      <c r="C7" s="406"/>
      <c r="D7" s="406"/>
      <c r="E7" s="406"/>
      <c r="F7" s="406"/>
      <c r="G7" s="406"/>
      <c r="H7" s="406"/>
    </row>
    <row r="8" spans="1:11" ht="16.5" thickBot="1">
      <c r="A8" s="46"/>
      <c r="B8" s="46"/>
      <c r="C8" s="46"/>
      <c r="D8" s="46"/>
      <c r="E8" s="46"/>
      <c r="F8" s="61"/>
      <c r="G8" s="61"/>
      <c r="H8" s="61"/>
    </row>
    <row r="9" spans="1:11" ht="45.75" thickBot="1">
      <c r="A9" s="174" t="s">
        <v>55</v>
      </c>
      <c r="B9" s="200" t="s">
        <v>72</v>
      </c>
      <c r="C9" s="216" t="s">
        <v>141</v>
      </c>
      <c r="D9" s="216" t="s">
        <v>71</v>
      </c>
      <c r="E9" s="200" t="s">
        <v>140</v>
      </c>
      <c r="F9" s="200" t="s">
        <v>138</v>
      </c>
      <c r="G9" s="216" t="s">
        <v>87</v>
      </c>
      <c r="H9" s="201" t="s">
        <v>147</v>
      </c>
      <c r="J9" s="240" t="s">
        <v>108</v>
      </c>
    </row>
    <row r="10" spans="1:11">
      <c r="A10" s="228">
        <v>1</v>
      </c>
      <c r="B10" s="229" t="s">
        <v>460</v>
      </c>
      <c r="C10" s="229" t="s">
        <v>324</v>
      </c>
      <c r="D10" s="229" t="s">
        <v>325</v>
      </c>
      <c r="E10" s="417" t="s">
        <v>445</v>
      </c>
      <c r="F10" s="417" t="s">
        <v>327</v>
      </c>
      <c r="G10" s="229" t="s">
        <v>326</v>
      </c>
      <c r="H10" s="288">
        <f>20/4</f>
        <v>5</v>
      </c>
      <c r="J10" s="241" t="s">
        <v>167</v>
      </c>
      <c r="K10" s="338" t="s">
        <v>258</v>
      </c>
    </row>
    <row r="11" spans="1:11" ht="45">
      <c r="A11" s="214">
        <f>A10+1</f>
        <v>2</v>
      </c>
      <c r="B11" s="416" t="s">
        <v>444</v>
      </c>
      <c r="C11" s="387" t="s">
        <v>443</v>
      </c>
      <c r="D11" s="234" t="s">
        <v>444</v>
      </c>
      <c r="E11" s="227" t="s">
        <v>445</v>
      </c>
      <c r="F11" s="227" t="s">
        <v>448</v>
      </c>
      <c r="G11" s="204" t="s">
        <v>446</v>
      </c>
      <c r="H11" s="288">
        <f>10/2</f>
        <v>5</v>
      </c>
    </row>
    <row r="12" spans="1:11" ht="45">
      <c r="A12" s="214">
        <f t="shared" ref="A12:A19" si="0">A11+1</f>
        <v>3</v>
      </c>
      <c r="B12" s="188" t="s">
        <v>459</v>
      </c>
      <c r="C12" s="221" t="s">
        <v>447</v>
      </c>
      <c r="D12" s="234" t="s">
        <v>444</v>
      </c>
      <c r="E12" s="418" t="s">
        <v>445</v>
      </c>
      <c r="F12" s="418" t="s">
        <v>327</v>
      </c>
      <c r="G12" s="120" t="s">
        <v>446</v>
      </c>
      <c r="H12" s="288">
        <f>10/11</f>
        <v>0.90909090909090906</v>
      </c>
    </row>
    <row r="13" spans="1:11">
      <c r="A13" s="214">
        <f t="shared" si="0"/>
        <v>4</v>
      </c>
      <c r="B13" s="120"/>
      <c r="C13" s="120"/>
      <c r="D13" s="120"/>
      <c r="E13" s="120"/>
      <c r="F13" s="120"/>
      <c r="G13" s="120"/>
      <c r="H13" s="288"/>
    </row>
    <row r="14" spans="1:11">
      <c r="A14" s="214">
        <f t="shared" si="0"/>
        <v>5</v>
      </c>
      <c r="B14" s="188"/>
      <c r="C14" s="120"/>
      <c r="D14" s="120"/>
      <c r="E14" s="120"/>
      <c r="F14" s="120"/>
      <c r="G14" s="120"/>
      <c r="H14" s="288"/>
    </row>
    <row r="15" spans="1:11">
      <c r="A15" s="214">
        <f t="shared" si="0"/>
        <v>6</v>
      </c>
      <c r="B15" s="120"/>
      <c r="C15" s="120"/>
      <c r="D15" s="120"/>
      <c r="E15" s="120"/>
      <c r="F15" s="120"/>
      <c r="G15" s="120"/>
      <c r="H15" s="288"/>
    </row>
    <row r="16" spans="1:11">
      <c r="A16" s="214">
        <f t="shared" si="0"/>
        <v>7</v>
      </c>
      <c r="B16" s="188"/>
      <c r="C16" s="120"/>
      <c r="D16" s="120"/>
      <c r="E16" s="120"/>
      <c r="F16" s="120"/>
      <c r="G16" s="120"/>
      <c r="H16" s="288"/>
    </row>
    <row r="17" spans="1:8">
      <c r="A17" s="214">
        <f t="shared" si="0"/>
        <v>8</v>
      </c>
      <c r="B17" s="120"/>
      <c r="C17" s="120"/>
      <c r="D17" s="120"/>
      <c r="E17" s="120"/>
      <c r="F17" s="120"/>
      <c r="G17" s="120"/>
      <c r="H17" s="288"/>
    </row>
    <row r="18" spans="1:8">
      <c r="A18" s="214">
        <f t="shared" si="0"/>
        <v>9</v>
      </c>
      <c r="B18" s="188"/>
      <c r="C18" s="120"/>
      <c r="D18" s="120"/>
      <c r="E18" s="120"/>
      <c r="F18" s="120"/>
      <c r="G18" s="120"/>
      <c r="H18" s="288"/>
    </row>
    <row r="19" spans="1:8" ht="15.75" thickBot="1">
      <c r="A19" s="231">
        <f t="shared" si="0"/>
        <v>10</v>
      </c>
      <c r="B19" s="125"/>
      <c r="C19" s="125"/>
      <c r="D19" s="125"/>
      <c r="E19" s="125"/>
      <c r="F19" s="125"/>
      <c r="G19" s="125"/>
      <c r="H19" s="302"/>
    </row>
    <row r="20" spans="1:8" ht="15.75" thickBot="1">
      <c r="A20" s="320"/>
      <c r="G20" s="147" t="str">
        <f>"Total "&amp;LEFT(A7,4)</f>
        <v>Total I14c</v>
      </c>
      <c r="H20" s="148">
        <f>SUM(H10:H19)</f>
        <v>10.909090909090908</v>
      </c>
    </row>
    <row r="22" spans="1:8" ht="53.25" customHeight="1">
      <c r="A22" s="40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05"/>
      <c r="C22" s="405"/>
      <c r="D22" s="405"/>
      <c r="E22" s="405"/>
      <c r="F22" s="405"/>
      <c r="G22" s="405"/>
      <c r="H22" s="405"/>
    </row>
    <row r="40" spans="1:9" ht="15.75" thickBot="1"/>
    <row r="41" spans="1:9" ht="54" customHeight="1" thickBot="1">
      <c r="A41" s="199" t="s">
        <v>69</v>
      </c>
      <c r="B41" s="200" t="s">
        <v>72</v>
      </c>
      <c r="C41" s="216" t="s">
        <v>70</v>
      </c>
      <c r="D41" s="216" t="s">
        <v>71</v>
      </c>
      <c r="E41" s="200" t="s">
        <v>139</v>
      </c>
      <c r="F41" s="200" t="s">
        <v>139</v>
      </c>
      <c r="G41" s="200" t="s">
        <v>138</v>
      </c>
      <c r="H41" s="216" t="s">
        <v>87</v>
      </c>
      <c r="I41" s="201" t="s">
        <v>78</v>
      </c>
    </row>
  </sheetData>
  <mergeCells count="3">
    <mergeCell ref="A6:H6"/>
    <mergeCell ref="A7:H7"/>
    <mergeCell ref="A22:H22"/>
  </mergeCells>
  <phoneticPr fontId="36"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L15" sqref="L15"/>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37" t="str">
        <f>'Date initiale'!C3</f>
        <v>Universitatea de Arhitectură și Urbanism "Ion Mincu" București</v>
      </c>
      <c r="B1" s="237"/>
      <c r="C1" s="237"/>
      <c r="D1" s="16"/>
      <c r="E1" s="16"/>
      <c r="F1" s="16"/>
    </row>
    <row r="2" spans="1:11" ht="15.75">
      <c r="A2" s="237" t="str">
        <f>'Date initiale'!B4&amp;" "&amp;'Date initiale'!C4</f>
        <v>Facultatea ARHITECTURA</v>
      </c>
      <c r="B2" s="237"/>
      <c r="C2" s="237"/>
      <c r="D2" s="16"/>
      <c r="E2" s="16"/>
      <c r="F2" s="16"/>
    </row>
    <row r="3" spans="1:11" ht="15.75">
      <c r="A3" s="237" t="str">
        <f>'Date initiale'!B5&amp;" "&amp;'Date initiale'!C5</f>
        <v>Departamentul Sinteza proiectării de arhitectură</v>
      </c>
      <c r="B3" s="237"/>
      <c r="C3" s="237"/>
      <c r="D3" s="16"/>
      <c r="E3" s="16"/>
      <c r="F3" s="16"/>
    </row>
    <row r="4" spans="1:11" ht="15.75">
      <c r="A4" s="238" t="str">
        <f>'Date initiale'!C6&amp;", "&amp;'Date initiale'!C7</f>
        <v>Dordea Dragoș Mihai, 25</v>
      </c>
      <c r="B4" s="238"/>
      <c r="C4" s="238"/>
      <c r="D4" s="16"/>
      <c r="E4" s="16"/>
      <c r="F4" s="16"/>
    </row>
    <row r="5" spans="1:11" ht="15.75">
      <c r="A5" s="238"/>
      <c r="B5" s="238"/>
      <c r="C5" s="238"/>
      <c r="D5" s="16"/>
      <c r="E5" s="16"/>
      <c r="F5" s="16"/>
    </row>
    <row r="6" spans="1:11" ht="15.75">
      <c r="A6" s="403" t="s">
        <v>110</v>
      </c>
      <c r="B6" s="403"/>
      <c r="C6" s="403"/>
      <c r="D6" s="403"/>
      <c r="E6" s="403"/>
      <c r="F6" s="403"/>
      <c r="G6" s="403"/>
      <c r="H6" s="403"/>
    </row>
    <row r="7" spans="1:11" ht="52.5" customHeight="1">
      <c r="A7" s="406"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06"/>
      <c r="C7" s="406"/>
      <c r="D7" s="406"/>
      <c r="E7" s="406"/>
      <c r="F7" s="406"/>
      <c r="G7" s="406"/>
      <c r="H7" s="406"/>
    </row>
    <row r="8" spans="1:11" ht="16.5" thickBot="1">
      <c r="A8" s="46"/>
      <c r="B8" s="46"/>
      <c r="C8" s="46"/>
      <c r="D8" s="46"/>
      <c r="E8" s="46"/>
      <c r="F8" s="61"/>
      <c r="G8" s="61"/>
      <c r="H8" s="61"/>
    </row>
    <row r="9" spans="1:11" ht="60.75" thickBot="1">
      <c r="A9" s="174" t="s">
        <v>55</v>
      </c>
      <c r="B9" s="200" t="s">
        <v>72</v>
      </c>
      <c r="C9" s="216" t="s">
        <v>141</v>
      </c>
      <c r="D9" s="216" t="s">
        <v>71</v>
      </c>
      <c r="E9" s="200" t="s">
        <v>140</v>
      </c>
      <c r="F9" s="200" t="s">
        <v>138</v>
      </c>
      <c r="G9" s="216" t="s">
        <v>87</v>
      </c>
      <c r="H9" s="201" t="s">
        <v>147</v>
      </c>
      <c r="J9" s="240" t="s">
        <v>108</v>
      </c>
    </row>
    <row r="10" spans="1:11">
      <c r="A10" s="228">
        <v>1</v>
      </c>
      <c r="B10" s="229"/>
      <c r="C10" s="229"/>
      <c r="D10" s="229"/>
      <c r="E10" s="229"/>
      <c r="F10" s="229"/>
      <c r="G10" s="229"/>
      <c r="H10" s="230"/>
      <c r="J10" s="241">
        <v>20</v>
      </c>
      <c r="K10" s="338" t="s">
        <v>258</v>
      </c>
    </row>
    <row r="11" spans="1:11">
      <c r="A11" s="214">
        <f>A10+1</f>
        <v>2</v>
      </c>
      <c r="B11" s="226"/>
      <c r="C11" s="204"/>
      <c r="D11" s="204"/>
      <c r="E11" s="227"/>
      <c r="F11" s="227"/>
      <c r="G11" s="204"/>
      <c r="H11" s="288"/>
    </row>
    <row r="12" spans="1:11">
      <c r="A12" s="214">
        <f t="shared" ref="A12:A19" si="0">A11+1</f>
        <v>3</v>
      </c>
      <c r="B12" s="188"/>
      <c r="C12" s="120"/>
      <c r="D12" s="120"/>
      <c r="E12" s="120"/>
      <c r="F12" s="120"/>
      <c r="G12" s="120"/>
      <c r="H12" s="288"/>
    </row>
    <row r="13" spans="1:11">
      <c r="A13" s="214">
        <f t="shared" si="0"/>
        <v>4</v>
      </c>
      <c r="B13" s="120"/>
      <c r="C13" s="120"/>
      <c r="D13" s="120"/>
      <c r="E13" s="120"/>
      <c r="F13" s="120"/>
      <c r="G13" s="120"/>
      <c r="H13" s="288"/>
    </row>
    <row r="14" spans="1:11">
      <c r="A14" s="214">
        <f t="shared" si="0"/>
        <v>5</v>
      </c>
      <c r="B14" s="188"/>
      <c r="C14" s="120"/>
      <c r="D14" s="120"/>
      <c r="E14" s="120"/>
      <c r="F14" s="120"/>
      <c r="G14" s="120"/>
      <c r="H14" s="288"/>
    </row>
    <row r="15" spans="1:11">
      <c r="A15" s="214">
        <f t="shared" si="0"/>
        <v>6</v>
      </c>
      <c r="B15" s="120"/>
      <c r="C15" s="120"/>
      <c r="D15" s="120"/>
      <c r="E15" s="120"/>
      <c r="F15" s="120"/>
      <c r="G15" s="120"/>
      <c r="H15" s="288"/>
    </row>
    <row r="16" spans="1:11">
      <c r="A16" s="214">
        <f t="shared" si="0"/>
        <v>7</v>
      </c>
      <c r="B16" s="188"/>
      <c r="C16" s="120"/>
      <c r="D16" s="120"/>
      <c r="E16" s="120"/>
      <c r="F16" s="120"/>
      <c r="G16" s="120"/>
      <c r="H16" s="288"/>
    </row>
    <row r="17" spans="1:8">
      <c r="A17" s="214">
        <f t="shared" si="0"/>
        <v>8</v>
      </c>
      <c r="B17" s="120"/>
      <c r="C17" s="120"/>
      <c r="D17" s="120"/>
      <c r="E17" s="120"/>
      <c r="F17" s="120"/>
      <c r="G17" s="120"/>
      <c r="H17" s="288"/>
    </row>
    <row r="18" spans="1:8">
      <c r="A18" s="214">
        <f t="shared" si="0"/>
        <v>9</v>
      </c>
      <c r="B18" s="188"/>
      <c r="C18" s="120"/>
      <c r="D18" s="120"/>
      <c r="E18" s="120"/>
      <c r="F18" s="120"/>
      <c r="G18" s="120"/>
      <c r="H18" s="288"/>
    </row>
    <row r="19" spans="1:8" ht="15.75" thickBot="1">
      <c r="A19" s="231">
        <f t="shared" si="0"/>
        <v>10</v>
      </c>
      <c r="B19" s="125"/>
      <c r="C19" s="125"/>
      <c r="D19" s="125"/>
      <c r="E19" s="125"/>
      <c r="F19" s="125"/>
      <c r="G19" s="125"/>
      <c r="H19" s="302"/>
    </row>
    <row r="20" spans="1:8" ht="15.75" thickBot="1">
      <c r="A20" s="320"/>
      <c r="G20" s="147" t="str">
        <f>"Total "&amp;LEFT(A7,4)</f>
        <v>Total I15.</v>
      </c>
      <c r="H20" s="148">
        <f>SUM(H10:H19)</f>
        <v>0</v>
      </c>
    </row>
    <row r="22" spans="1:8" ht="53.25" customHeight="1">
      <c r="A22" s="405"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05"/>
      <c r="C22" s="405"/>
      <c r="D22" s="405"/>
      <c r="E22" s="405"/>
      <c r="F22" s="405"/>
      <c r="G22" s="405"/>
      <c r="H22" s="405"/>
    </row>
    <row r="40" spans="1:9" ht="15.75" thickBot="1"/>
    <row r="41" spans="1:9" ht="54" customHeight="1" thickBot="1">
      <c r="A41" s="199" t="s">
        <v>69</v>
      </c>
      <c r="B41" s="200" t="s">
        <v>72</v>
      </c>
      <c r="C41" s="216" t="s">
        <v>70</v>
      </c>
      <c r="D41" s="216" t="s">
        <v>71</v>
      </c>
      <c r="E41" s="200" t="s">
        <v>139</v>
      </c>
      <c r="F41" s="200" t="s">
        <v>139</v>
      </c>
      <c r="G41" s="200" t="s">
        <v>138</v>
      </c>
      <c r="H41" s="216" t="s">
        <v>87</v>
      </c>
      <c r="I41" s="201"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7"/>
  <sheetViews>
    <sheetView workbookViewId="0">
      <selection activeCell="B15" sqref="B15"/>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37" t="str">
        <f>'Date initiale'!C3</f>
        <v>Universitatea de Arhitectură și Urbanism "Ion Mincu" București</v>
      </c>
      <c r="B1" s="237"/>
      <c r="C1" s="237"/>
      <c r="D1" s="16"/>
      <c r="E1" s="37"/>
    </row>
    <row r="2" spans="1:8" ht="15.75">
      <c r="A2" s="237" t="str">
        <f>'Date initiale'!B4&amp;" "&amp;'Date initiale'!C4</f>
        <v>Facultatea ARHITECTURA</v>
      </c>
      <c r="B2" s="237"/>
      <c r="C2" s="237"/>
      <c r="D2" s="2"/>
      <c r="E2" s="37"/>
    </row>
    <row r="3" spans="1:8" ht="15.75">
      <c r="A3" s="237" t="str">
        <f>'Date initiale'!B5&amp;" "&amp;'Date initiale'!C5</f>
        <v>Departamentul Sinteza proiectării de arhitectură</v>
      </c>
      <c r="B3" s="237"/>
      <c r="C3" s="237"/>
      <c r="D3" s="16"/>
      <c r="E3" s="37"/>
    </row>
    <row r="4" spans="1:8">
      <c r="A4" s="111" t="str">
        <f>'Date initiale'!C6&amp;", "&amp;'Date initiale'!C7</f>
        <v>Dordea Dragoș Mihai, 25</v>
      </c>
      <c r="B4" s="111"/>
      <c r="C4" s="111"/>
    </row>
    <row r="5" spans="1:8">
      <c r="A5" s="111"/>
      <c r="B5" s="111"/>
      <c r="C5" s="111"/>
    </row>
    <row r="6" spans="1:8" ht="15.75">
      <c r="A6" s="408" t="s">
        <v>110</v>
      </c>
      <c r="B6" s="408"/>
      <c r="C6" s="408"/>
      <c r="D6" s="408"/>
    </row>
    <row r="7" spans="1:8" ht="90.75" customHeight="1">
      <c r="A7" s="406"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06"/>
      <c r="C7" s="406"/>
      <c r="D7" s="406"/>
      <c r="E7" s="170"/>
      <c r="F7" s="170"/>
      <c r="G7" s="170"/>
      <c r="H7" s="170"/>
    </row>
    <row r="8" spans="1:8" ht="18.75" customHeight="1" thickBot="1">
      <c r="A8" s="59"/>
      <c r="B8" s="59"/>
      <c r="C8" s="59"/>
      <c r="D8" s="59"/>
    </row>
    <row r="9" spans="1:8" ht="45.75" customHeight="1" thickBot="1">
      <c r="A9" s="174" t="s">
        <v>55</v>
      </c>
      <c r="B9" s="200" t="s">
        <v>77</v>
      </c>
      <c r="C9" s="200" t="s">
        <v>87</v>
      </c>
      <c r="D9" s="201" t="s">
        <v>147</v>
      </c>
      <c r="E9" s="30"/>
      <c r="F9" s="240" t="s">
        <v>108</v>
      </c>
    </row>
    <row r="10" spans="1:8">
      <c r="A10" s="228">
        <v>1</v>
      </c>
      <c r="B10" s="246" t="s">
        <v>328</v>
      </c>
      <c r="C10" s="247">
        <v>2006</v>
      </c>
      <c r="D10" s="305">
        <v>50</v>
      </c>
      <c r="F10" s="241" t="s">
        <v>168</v>
      </c>
      <c r="G10" s="338" t="s">
        <v>259</v>
      </c>
    </row>
    <row r="11" spans="1:8">
      <c r="A11" s="214">
        <f>A10+1</f>
        <v>2</v>
      </c>
      <c r="B11" s="244"/>
      <c r="C11" s="204"/>
      <c r="D11" s="303"/>
    </row>
    <row r="12" spans="1:8">
      <c r="A12" s="214">
        <f t="shared" ref="A12:A19" si="0">A11+1</f>
        <v>3</v>
      </c>
      <c r="B12" s="221"/>
      <c r="C12" s="120"/>
      <c r="D12" s="288"/>
    </row>
    <row r="13" spans="1:8">
      <c r="A13" s="214">
        <f t="shared" si="0"/>
        <v>4</v>
      </c>
      <c r="B13" s="245"/>
      <c r="C13" s="120"/>
      <c r="D13" s="288"/>
    </row>
    <row r="14" spans="1:8">
      <c r="A14" s="214">
        <f t="shared" si="0"/>
        <v>5</v>
      </c>
      <c r="B14" s="245"/>
      <c r="C14" s="120"/>
      <c r="D14" s="288"/>
    </row>
    <row r="15" spans="1:8">
      <c r="A15" s="214">
        <f t="shared" si="0"/>
        <v>6</v>
      </c>
      <c r="B15" s="221"/>
      <c r="C15" s="120"/>
      <c r="D15" s="288"/>
    </row>
    <row r="16" spans="1:8">
      <c r="A16" s="214">
        <f t="shared" si="0"/>
        <v>7</v>
      </c>
      <c r="B16" s="245"/>
      <c r="C16" s="120"/>
      <c r="D16" s="288"/>
    </row>
    <row r="17" spans="1:4">
      <c r="A17" s="214">
        <f t="shared" si="0"/>
        <v>8</v>
      </c>
      <c r="B17" s="245"/>
      <c r="C17" s="120"/>
      <c r="D17" s="288"/>
    </row>
    <row r="18" spans="1:4">
      <c r="A18" s="214">
        <f t="shared" si="0"/>
        <v>9</v>
      </c>
      <c r="B18" s="245"/>
      <c r="C18" s="120"/>
      <c r="D18" s="288"/>
    </row>
    <row r="19" spans="1:4" ht="15.75" thickBot="1">
      <c r="A19" s="231">
        <f t="shared" si="0"/>
        <v>10</v>
      </c>
      <c r="B19" s="248"/>
      <c r="C19" s="125"/>
      <c r="D19" s="302"/>
    </row>
    <row r="20" spans="1:4" ht="15.75" thickBot="1">
      <c r="A20" s="319"/>
      <c r="B20" s="198"/>
      <c r="C20" s="147" t="str">
        <f>"Total "&amp;LEFT(A7,3)</f>
        <v>Total I16</v>
      </c>
      <c r="D20" s="249">
        <f>SUM(D10:D19)</f>
        <v>50</v>
      </c>
    </row>
    <row r="21" spans="1:4" ht="15.75">
      <c r="A21" s="29"/>
      <c r="B21" s="23"/>
      <c r="C21" s="23"/>
      <c r="D21" s="23"/>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20"/>
  <sheetViews>
    <sheetView workbookViewId="0">
      <selection activeCell="B14" sqref="B14"/>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7" ht="15.75">
      <c r="A1" s="237" t="str">
        <f>'Date initiale'!C3</f>
        <v>Universitatea de Arhitectură și Urbanism "Ion Mincu" București</v>
      </c>
      <c r="B1" s="237"/>
      <c r="C1" s="237"/>
      <c r="D1" s="16"/>
    </row>
    <row r="2" spans="1:7" ht="15.75">
      <c r="A2" s="237" t="str">
        <f>'Date initiale'!B4&amp;" "&amp;'Date initiale'!C4</f>
        <v>Facultatea ARHITECTURA</v>
      </c>
      <c r="B2" s="237"/>
      <c r="C2" s="237"/>
      <c r="D2" s="2"/>
    </row>
    <row r="3" spans="1:7" ht="15.75">
      <c r="A3" s="237" t="str">
        <f>'Date initiale'!B5&amp;" "&amp;'Date initiale'!C5</f>
        <v>Departamentul Sinteza proiectării de arhitectură</v>
      </c>
      <c r="B3" s="237"/>
      <c r="C3" s="237"/>
      <c r="D3" s="16"/>
    </row>
    <row r="4" spans="1:7">
      <c r="A4" s="111" t="str">
        <f>'Date initiale'!C6&amp;", "&amp;'Date initiale'!C7</f>
        <v>Dordea Dragoș Mihai, 25</v>
      </c>
      <c r="B4" s="111"/>
      <c r="C4" s="111"/>
    </row>
    <row r="5" spans="1:7">
      <c r="A5" s="111"/>
      <c r="B5" s="111"/>
      <c r="C5" s="111"/>
    </row>
    <row r="6" spans="1:7">
      <c r="A6" s="411" t="s">
        <v>110</v>
      </c>
      <c r="B6" s="411"/>
      <c r="C6" s="411"/>
      <c r="D6" s="411"/>
    </row>
    <row r="7" spans="1:7" ht="40.5" customHeight="1">
      <c r="A7" s="406"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06"/>
      <c r="C7" s="406"/>
      <c r="D7" s="406"/>
    </row>
    <row r="8" spans="1:7" ht="15.75" thickBot="1"/>
    <row r="9" spans="1:7" ht="48.75" customHeight="1" thickBot="1">
      <c r="A9" s="174" t="s">
        <v>55</v>
      </c>
      <c r="B9" s="144" t="s">
        <v>77</v>
      </c>
      <c r="C9" s="144" t="s">
        <v>87</v>
      </c>
      <c r="D9" s="258" t="s">
        <v>147</v>
      </c>
      <c r="F9" s="240" t="s">
        <v>108</v>
      </c>
    </row>
    <row r="10" spans="1:7" ht="30">
      <c r="A10" s="276">
        <v>1</v>
      </c>
      <c r="B10" s="272" t="s">
        <v>401</v>
      </c>
      <c r="C10" s="150">
        <v>2020</v>
      </c>
      <c r="D10" s="306">
        <v>30</v>
      </c>
      <c r="F10" s="241" t="s">
        <v>169</v>
      </c>
      <c r="G10" s="338" t="s">
        <v>260</v>
      </c>
    </row>
    <row r="11" spans="1:7">
      <c r="A11" s="277">
        <f>A10+1</f>
        <v>2</v>
      </c>
      <c r="B11" s="265"/>
      <c r="C11" s="36"/>
      <c r="D11" s="301"/>
    </row>
    <row r="12" spans="1:7">
      <c r="A12" s="277">
        <f t="shared" ref="A12:A19" si="0">A11+1</f>
        <v>3</v>
      </c>
      <c r="B12" s="265"/>
      <c r="C12" s="36"/>
      <c r="D12" s="301"/>
    </row>
    <row r="13" spans="1:7">
      <c r="A13" s="277">
        <f t="shared" si="0"/>
        <v>4</v>
      </c>
      <c r="B13" s="265"/>
      <c r="C13" s="36"/>
      <c r="D13" s="301"/>
    </row>
    <row r="14" spans="1:7">
      <c r="A14" s="277">
        <f t="shared" si="0"/>
        <v>5</v>
      </c>
      <c r="B14" s="265"/>
      <c r="C14" s="36"/>
      <c r="D14" s="301"/>
    </row>
    <row r="15" spans="1:7">
      <c r="A15" s="277">
        <f t="shared" si="0"/>
        <v>6</v>
      </c>
      <c r="B15" s="265"/>
      <c r="C15" s="36"/>
      <c r="D15" s="301"/>
    </row>
    <row r="16" spans="1:7">
      <c r="A16" s="277">
        <f t="shared" si="0"/>
        <v>7</v>
      </c>
      <c r="B16" s="265"/>
      <c r="C16" s="36"/>
      <c r="D16" s="301"/>
    </row>
    <row r="17" spans="1:4">
      <c r="A17" s="277">
        <f t="shared" si="0"/>
        <v>8</v>
      </c>
      <c r="B17" s="265"/>
      <c r="C17" s="36"/>
      <c r="D17" s="301"/>
    </row>
    <row r="18" spans="1:4">
      <c r="A18" s="277">
        <f t="shared" si="0"/>
        <v>9</v>
      </c>
      <c r="B18" s="265"/>
      <c r="C18" s="36"/>
      <c r="D18" s="301"/>
    </row>
    <row r="19" spans="1:4" ht="15.75" thickBot="1">
      <c r="A19" s="278">
        <f t="shared" si="0"/>
        <v>10</v>
      </c>
      <c r="B19" s="268"/>
      <c r="C19" s="140"/>
      <c r="D19" s="304"/>
    </row>
    <row r="20" spans="1:4" ht="15.75" thickBot="1">
      <c r="A20" s="315"/>
      <c r="B20" s="111"/>
      <c r="C20" s="114" t="str">
        <f>"Total "&amp;LEFT(A7,3)</f>
        <v>Total I17</v>
      </c>
      <c r="D20" s="115">
        <f>SUM(D10:D19)</f>
        <v>30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31"/>
  <sheetViews>
    <sheetView topLeftCell="B6" workbookViewId="0">
      <selection activeCell="E15" sqref="E15"/>
    </sheetView>
  </sheetViews>
  <sheetFormatPr defaultRowHeight="15"/>
  <cols>
    <col min="1" max="1" width="5.140625" customWidth="1"/>
    <col min="2" max="2" width="103.140625" customWidth="1"/>
    <col min="3" max="3" width="10.5703125" customWidth="1"/>
    <col min="4" max="4" width="9.7109375" customWidth="1"/>
  </cols>
  <sheetData>
    <row r="1" spans="1:7" ht="15.75">
      <c r="A1" s="237" t="str">
        <f>'Date initiale'!C3</f>
        <v>Universitatea de Arhitectură și Urbanism "Ion Mincu" București</v>
      </c>
      <c r="B1" s="237"/>
      <c r="C1" s="237"/>
      <c r="D1" s="16"/>
      <c r="E1" s="37"/>
    </row>
    <row r="2" spans="1:7" ht="15.75">
      <c r="A2" s="237" t="str">
        <f>'Date initiale'!B4&amp;" "&amp;'Date initiale'!C4</f>
        <v>Facultatea ARHITECTURA</v>
      </c>
      <c r="B2" s="237"/>
      <c r="C2" s="237"/>
      <c r="D2" s="37"/>
      <c r="E2" s="37"/>
    </row>
    <row r="3" spans="1:7" ht="15.75">
      <c r="A3" s="237" t="str">
        <f>'Date initiale'!B5&amp;" "&amp;'Date initiale'!C5</f>
        <v>Departamentul Sinteza proiectării de arhitectură</v>
      </c>
      <c r="B3" s="237"/>
      <c r="C3" s="237"/>
      <c r="D3" s="16"/>
      <c r="E3" s="37"/>
    </row>
    <row r="4" spans="1:7">
      <c r="A4" s="111" t="str">
        <f>'Date initiale'!C6&amp;", "&amp;'Date initiale'!C7</f>
        <v>Dordea Dragoș Mihai, 25</v>
      </c>
      <c r="B4" s="111"/>
      <c r="C4" s="111"/>
    </row>
    <row r="5" spans="1:7">
      <c r="A5" s="111"/>
      <c r="B5" s="111"/>
      <c r="C5" s="111"/>
    </row>
    <row r="6" spans="1:7" ht="34.5" customHeight="1">
      <c r="A6" s="408" t="s">
        <v>110</v>
      </c>
      <c r="B6" s="408"/>
      <c r="C6" s="408"/>
      <c r="D6" s="408"/>
    </row>
    <row r="7" spans="1:7" ht="34.5" customHeight="1">
      <c r="A7" s="406"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06"/>
      <c r="C7" s="406"/>
      <c r="D7" s="406"/>
    </row>
    <row r="8" spans="1:7" ht="16.5" customHeight="1" thickBot="1">
      <c r="A8" s="48"/>
      <c r="B8" s="48"/>
      <c r="C8" s="48"/>
      <c r="D8" s="48"/>
    </row>
    <row r="9" spans="1:7" ht="42.75" customHeight="1" thickBot="1">
      <c r="A9" s="174" t="s">
        <v>55</v>
      </c>
      <c r="B9" s="144" t="s">
        <v>77</v>
      </c>
      <c r="C9" s="144" t="s">
        <v>87</v>
      </c>
      <c r="D9" s="258" t="s">
        <v>78</v>
      </c>
      <c r="E9" s="30"/>
      <c r="F9" s="240" t="s">
        <v>108</v>
      </c>
    </row>
    <row r="10" spans="1:7" ht="30">
      <c r="A10" s="149">
        <v>1</v>
      </c>
      <c r="B10" s="279" t="s">
        <v>402</v>
      </c>
      <c r="C10" s="150">
        <v>2013</v>
      </c>
      <c r="D10" s="295">
        <v>10</v>
      </c>
      <c r="E10" s="30"/>
      <c r="F10" s="241" t="s">
        <v>170</v>
      </c>
      <c r="G10" s="338" t="s">
        <v>261</v>
      </c>
    </row>
    <row r="11" spans="1:7" ht="30">
      <c r="A11" s="151">
        <f>A10+1</f>
        <v>2</v>
      </c>
      <c r="B11" s="265" t="s">
        <v>403</v>
      </c>
      <c r="C11" s="36">
        <v>2018</v>
      </c>
      <c r="D11" s="288">
        <v>5</v>
      </c>
    </row>
    <row r="12" spans="1:7">
      <c r="A12" s="151">
        <f t="shared" ref="A12:A19" si="0">A11+1</f>
        <v>3</v>
      </c>
      <c r="B12" s="265" t="s">
        <v>404</v>
      </c>
      <c r="C12" s="36">
        <v>2021</v>
      </c>
      <c r="D12" s="288">
        <v>10</v>
      </c>
    </row>
    <row r="13" spans="1:7" ht="30">
      <c r="A13" s="151">
        <f t="shared" si="0"/>
        <v>4</v>
      </c>
      <c r="B13" s="265" t="s">
        <v>432</v>
      </c>
      <c r="C13" s="36">
        <v>2022</v>
      </c>
      <c r="D13" s="288">
        <v>5</v>
      </c>
    </row>
    <row r="14" spans="1:7" ht="30">
      <c r="A14" s="151">
        <f t="shared" si="0"/>
        <v>5</v>
      </c>
      <c r="B14" s="265" t="s">
        <v>433</v>
      </c>
      <c r="C14" s="36">
        <v>2022</v>
      </c>
      <c r="D14" s="288">
        <v>5</v>
      </c>
    </row>
    <row r="15" spans="1:7" ht="30">
      <c r="A15" s="151">
        <f t="shared" si="0"/>
        <v>6</v>
      </c>
      <c r="B15" s="265" t="s">
        <v>434</v>
      </c>
      <c r="C15" s="36">
        <v>2022</v>
      </c>
      <c r="D15" s="288">
        <v>5</v>
      </c>
    </row>
    <row r="16" spans="1:7">
      <c r="A16" s="151">
        <f t="shared" si="0"/>
        <v>7</v>
      </c>
      <c r="B16" s="265"/>
      <c r="C16" s="36"/>
      <c r="D16" s="288"/>
    </row>
    <row r="17" spans="1:8" s="32" customFormat="1">
      <c r="A17" s="151">
        <f t="shared" si="0"/>
        <v>8</v>
      </c>
      <c r="B17" s="265"/>
      <c r="C17" s="36"/>
      <c r="D17" s="288"/>
    </row>
    <row r="18" spans="1:8">
      <c r="A18" s="151">
        <f t="shared" si="0"/>
        <v>9</v>
      </c>
      <c r="B18" s="265"/>
      <c r="C18" s="36"/>
      <c r="D18" s="288"/>
    </row>
    <row r="19" spans="1:8" ht="15.75" thickBot="1">
      <c r="A19" s="219">
        <f t="shared" si="0"/>
        <v>10</v>
      </c>
      <c r="B19" s="268"/>
      <c r="C19" s="140"/>
      <c r="D19" s="302"/>
    </row>
    <row r="20" spans="1:8" ht="15.75" thickBot="1">
      <c r="A20" s="318"/>
      <c r="B20" s="280"/>
      <c r="C20" s="114" t="str">
        <f>"Total "&amp;LEFT(A7,3)</f>
        <v>Total I18</v>
      </c>
      <c r="D20" s="281">
        <f>SUM(D10:D19)</f>
        <v>40</v>
      </c>
    </row>
    <row r="21" spans="1:8">
      <c r="B21" s="17"/>
    </row>
    <row r="22" spans="1:8" ht="53.25" customHeight="1">
      <c r="A22" s="405"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05"/>
      <c r="C22" s="405"/>
      <c r="D22" s="405"/>
      <c r="E22" s="243"/>
      <c r="F22" s="243"/>
      <c r="G22" s="243"/>
      <c r="H22" s="243"/>
    </row>
    <row r="23" spans="1:8">
      <c r="B23" s="17"/>
    </row>
    <row r="24" spans="1:8">
      <c r="B24" s="17"/>
    </row>
    <row r="25" spans="1:8">
      <c r="B25" s="17"/>
    </row>
    <row r="26" spans="1:8">
      <c r="B26" s="17"/>
    </row>
    <row r="27" spans="1:8">
      <c r="B27" s="17"/>
    </row>
    <row r="28" spans="1:8">
      <c r="B28" s="17"/>
    </row>
    <row r="29" spans="1:8">
      <c r="B29" s="17"/>
    </row>
    <row r="30" spans="1:8">
      <c r="B30" s="17"/>
    </row>
    <row r="31" spans="1:8">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20"/>
  <sheetViews>
    <sheetView topLeftCell="A4" workbookViewId="0">
      <selection activeCell="M28" sqref="M28"/>
    </sheetView>
  </sheetViews>
  <sheetFormatPr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9">
      <c r="A1" s="111" t="str">
        <f>'Date initiale'!C3</f>
        <v>Universitatea de Arhitectură și Urbanism "Ion Mincu" București</v>
      </c>
      <c r="B1" s="111"/>
      <c r="D1" s="111"/>
    </row>
    <row r="2" spans="1:9" ht="15.75">
      <c r="A2" s="237" t="str">
        <f>'Date initiale'!B4&amp;" "&amp;'Date initiale'!C4</f>
        <v>Facultatea ARHITECTURA</v>
      </c>
      <c r="B2" s="237"/>
      <c r="C2" s="16"/>
      <c r="D2" s="237"/>
      <c r="E2" s="16"/>
    </row>
    <row r="3" spans="1:9" ht="15.75">
      <c r="A3" s="237" t="str">
        <f>'Date initiale'!B5&amp;" "&amp;'Date initiale'!C5</f>
        <v>Departamentul Sinteza proiectării de arhitectură</v>
      </c>
      <c r="B3" s="237"/>
      <c r="C3" s="16"/>
      <c r="D3" s="237"/>
      <c r="E3" s="16"/>
    </row>
    <row r="4" spans="1:9" ht="15.75">
      <c r="A4" s="404" t="str">
        <f>'Date initiale'!C6&amp;", "&amp;'Date initiale'!C7</f>
        <v>Dordea Dragoș Mihai, 25</v>
      </c>
      <c r="B4" s="404"/>
      <c r="C4" s="412"/>
      <c r="D4" s="412"/>
      <c r="E4" s="412"/>
    </row>
    <row r="5" spans="1:9" ht="15.75">
      <c r="A5" s="238"/>
      <c r="B5" s="238"/>
      <c r="C5" s="16"/>
      <c r="D5" s="238"/>
      <c r="E5" s="16"/>
    </row>
    <row r="6" spans="1:9" ht="15.75">
      <c r="A6" s="409" t="s">
        <v>110</v>
      </c>
      <c r="B6" s="409"/>
      <c r="C6" s="409"/>
      <c r="D6" s="409"/>
      <c r="E6" s="409"/>
    </row>
    <row r="7" spans="1:9" ht="67.5" customHeight="1">
      <c r="A7" s="406"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06"/>
      <c r="C7" s="406"/>
      <c r="D7" s="406"/>
      <c r="E7" s="406"/>
      <c r="F7" s="35"/>
      <c r="G7" s="35"/>
      <c r="H7" s="35"/>
      <c r="I7" s="35"/>
    </row>
    <row r="8" spans="1:9" ht="20.25" customHeight="1" thickBot="1">
      <c r="A8" s="48"/>
      <c r="B8" s="48"/>
      <c r="C8" s="48"/>
      <c r="D8" s="48"/>
      <c r="E8" s="48"/>
      <c r="F8" s="35"/>
      <c r="G8" s="35"/>
      <c r="H8" s="35"/>
      <c r="I8" s="35"/>
    </row>
    <row r="9" spans="1:9" ht="30.75" thickBot="1">
      <c r="A9" s="143" t="s">
        <v>55</v>
      </c>
      <c r="B9" s="200" t="s">
        <v>150</v>
      </c>
      <c r="C9" s="200" t="s">
        <v>82</v>
      </c>
      <c r="D9" s="200" t="s">
        <v>81</v>
      </c>
      <c r="E9" s="201" t="s">
        <v>147</v>
      </c>
      <c r="G9" s="240" t="s">
        <v>108</v>
      </c>
    </row>
    <row r="10" spans="1:9" ht="30">
      <c r="A10" s="254">
        <v>1</v>
      </c>
      <c r="B10" s="374" t="s">
        <v>329</v>
      </c>
      <c r="C10" s="375" t="s">
        <v>330</v>
      </c>
      <c r="D10" s="376" t="s">
        <v>331</v>
      </c>
      <c r="E10" s="372">
        <v>10</v>
      </c>
      <c r="G10" s="241" t="s">
        <v>171</v>
      </c>
      <c r="H10" s="338" t="s">
        <v>262</v>
      </c>
    </row>
    <row r="11" spans="1:9">
      <c r="A11" s="187">
        <f>A10+1</f>
        <v>2</v>
      </c>
      <c r="B11" s="374"/>
      <c r="C11" s="375"/>
      <c r="D11" s="376"/>
      <c r="E11" s="372"/>
    </row>
    <row r="12" spans="1:9">
      <c r="A12" s="187">
        <f t="shared" ref="A12:A19" si="0">A11+1</f>
        <v>3</v>
      </c>
      <c r="B12" s="221"/>
      <c r="C12" s="244"/>
      <c r="D12" s="120"/>
      <c r="E12" s="288"/>
    </row>
    <row r="13" spans="1:9">
      <c r="A13" s="187">
        <f t="shared" si="0"/>
        <v>4</v>
      </c>
      <c r="B13" s="221"/>
      <c r="C13" s="244"/>
      <c r="D13" s="120"/>
      <c r="E13" s="288"/>
    </row>
    <row r="14" spans="1:9">
      <c r="A14" s="187">
        <f t="shared" si="0"/>
        <v>5</v>
      </c>
      <c r="B14" s="221"/>
      <c r="C14" s="244"/>
      <c r="D14" s="120"/>
      <c r="E14" s="288"/>
    </row>
    <row r="15" spans="1:9">
      <c r="A15" s="187">
        <f t="shared" si="0"/>
        <v>6</v>
      </c>
      <c r="B15" s="221"/>
      <c r="C15" s="244"/>
      <c r="D15" s="120"/>
      <c r="E15" s="288"/>
    </row>
    <row r="16" spans="1:9">
      <c r="A16" s="187">
        <f t="shared" si="0"/>
        <v>7</v>
      </c>
      <c r="B16" s="221"/>
      <c r="C16" s="244"/>
      <c r="D16" s="120"/>
      <c r="E16" s="288"/>
    </row>
    <row r="17" spans="1:5">
      <c r="A17" s="187">
        <f t="shared" si="0"/>
        <v>8</v>
      </c>
      <c r="B17" s="221"/>
      <c r="C17" s="244"/>
      <c r="D17" s="120"/>
      <c r="E17" s="288"/>
    </row>
    <row r="18" spans="1:5">
      <c r="A18" s="187">
        <f t="shared" si="0"/>
        <v>9</v>
      </c>
      <c r="B18" s="221"/>
      <c r="C18" s="244"/>
      <c r="D18" s="120"/>
      <c r="E18" s="288"/>
    </row>
    <row r="19" spans="1:5" ht="15.75" thickBot="1">
      <c r="A19" s="194">
        <f t="shared" si="0"/>
        <v>10</v>
      </c>
      <c r="B19" s="255"/>
      <c r="C19" s="256"/>
      <c r="D19" s="125"/>
      <c r="E19" s="302"/>
    </row>
    <row r="20" spans="1:5" ht="15.75" thickBot="1">
      <c r="A20" s="317"/>
      <c r="C20" s="253"/>
      <c r="D20" s="147" t="str">
        <f>"Total "&amp;LEFT(A7,3)</f>
        <v>Total I19</v>
      </c>
      <c r="E20" s="148">
        <f>SUM(E10:E19)</f>
        <v>10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topLeftCell="A3" workbookViewId="0">
      <selection activeCell="B12" sqref="B12"/>
    </sheetView>
  </sheetViews>
  <sheetFormatPr defaultRowHeight="1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8" ht="15.75">
      <c r="A1" s="237" t="str">
        <f>'Date initiale'!C3</f>
        <v>Universitatea de Arhitectură și Urbanism "Ion Mincu" București</v>
      </c>
      <c r="B1" s="237"/>
      <c r="C1" s="237"/>
      <c r="D1" s="237"/>
      <c r="E1" s="16"/>
    </row>
    <row r="2" spans="1:8" ht="15.75">
      <c r="A2" s="237" t="str">
        <f>'Date initiale'!B4&amp;" "&amp;'Date initiale'!C4</f>
        <v>Facultatea ARHITECTURA</v>
      </c>
      <c r="B2" s="237"/>
      <c r="C2" s="237"/>
      <c r="D2" s="237"/>
      <c r="E2" s="16"/>
    </row>
    <row r="3" spans="1:8" ht="15.75">
      <c r="A3" s="237" t="str">
        <f>'Date initiale'!B5&amp;" "&amp;'Date initiale'!C5</f>
        <v>Departamentul Sinteza proiectării de arhitectură</v>
      </c>
      <c r="B3" s="237"/>
      <c r="C3" s="237"/>
      <c r="D3" s="237"/>
      <c r="E3" s="16"/>
    </row>
    <row r="4" spans="1:8">
      <c r="A4" s="111" t="str">
        <f>'Date initiale'!C6&amp;", "&amp;'Date initiale'!C7</f>
        <v>Dordea Dragoș Mihai, 25</v>
      </c>
      <c r="B4" s="111"/>
      <c r="C4" s="111"/>
      <c r="D4" s="111"/>
    </row>
    <row r="5" spans="1:8">
      <c r="A5" s="111"/>
      <c r="B5" s="111"/>
      <c r="C5" s="111"/>
      <c r="D5" s="111"/>
    </row>
    <row r="6" spans="1:8" ht="15.75">
      <c r="A6" s="413" t="s">
        <v>110</v>
      </c>
      <c r="B6" s="414"/>
      <c r="C6" s="414"/>
      <c r="D6" s="414"/>
      <c r="E6" s="415"/>
    </row>
    <row r="7" spans="1:8" ht="15.75">
      <c r="A7" s="406" t="str">
        <f>'Descriere indicatori'!B27&amp;". "&amp;'Descriere indicatori'!C27</f>
        <v xml:space="preserve">I20. Expoziţii profesionale în domeniu organizate la nivel internaţional / naţional sau local în calitate de autor, coautor, curator </v>
      </c>
      <c r="B7" s="406"/>
      <c r="C7" s="406"/>
      <c r="D7" s="406"/>
      <c r="E7" s="406"/>
      <c r="F7" s="170"/>
    </row>
    <row r="8" spans="1:8" ht="32.25" customHeight="1" thickBot="1">
      <c r="A8" s="46"/>
      <c r="B8" s="46"/>
      <c r="C8" s="46"/>
      <c r="D8" s="46"/>
      <c r="E8" s="46"/>
    </row>
    <row r="9" spans="1:8" ht="30.75" thickBot="1">
      <c r="A9" s="143" t="s">
        <v>55</v>
      </c>
      <c r="B9" s="257" t="s">
        <v>152</v>
      </c>
      <c r="C9" s="144" t="s">
        <v>151</v>
      </c>
      <c r="D9" s="144" t="s">
        <v>87</v>
      </c>
      <c r="E9" s="258" t="s">
        <v>147</v>
      </c>
      <c r="G9" s="240" t="s">
        <v>108</v>
      </c>
    </row>
    <row r="10" spans="1:8" ht="30">
      <c r="A10" s="262">
        <v>1</v>
      </c>
      <c r="B10" s="362" t="s">
        <v>332</v>
      </c>
      <c r="C10" s="363" t="s">
        <v>405</v>
      </c>
      <c r="D10" s="364">
        <v>2016</v>
      </c>
      <c r="E10" s="365">
        <v>5</v>
      </c>
      <c r="G10" s="241" t="s">
        <v>170</v>
      </c>
      <c r="H10" s="338" t="s">
        <v>263</v>
      </c>
    </row>
    <row r="11" spans="1:8" ht="30">
      <c r="A11" s="263">
        <f>A10+1</f>
        <v>2</v>
      </c>
      <c r="B11" s="377" t="s">
        <v>449</v>
      </c>
      <c r="C11" s="377" t="s">
        <v>451</v>
      </c>
      <c r="D11" s="378">
        <v>2021</v>
      </c>
      <c r="E11" s="379">
        <v>5</v>
      </c>
      <c r="G11" s="241" t="s">
        <v>172</v>
      </c>
    </row>
    <row r="12" spans="1:8" ht="30">
      <c r="A12" s="263">
        <f t="shared" ref="A12:A19" si="0">A11+1</f>
        <v>3</v>
      </c>
      <c r="B12" s="259" t="s">
        <v>450</v>
      </c>
      <c r="C12" s="36" t="s">
        <v>451</v>
      </c>
      <c r="D12" s="36">
        <v>2022</v>
      </c>
      <c r="E12" s="307">
        <v>5</v>
      </c>
      <c r="G12" s="241" t="s">
        <v>173</v>
      </c>
    </row>
    <row r="13" spans="1:8" ht="30">
      <c r="A13" s="263">
        <f>A12+1</f>
        <v>4</v>
      </c>
      <c r="B13" s="377" t="s">
        <v>435</v>
      </c>
      <c r="C13" s="377" t="s">
        <v>436</v>
      </c>
      <c r="D13" s="378">
        <v>2023</v>
      </c>
      <c r="E13" s="379">
        <v>1</v>
      </c>
    </row>
    <row r="14" spans="1:8">
      <c r="A14" s="263">
        <f t="shared" si="0"/>
        <v>5</v>
      </c>
      <c r="B14" s="265"/>
      <c r="C14" s="36"/>
      <c r="D14" s="36"/>
      <c r="E14" s="308"/>
    </row>
    <row r="15" spans="1:8">
      <c r="A15" s="263">
        <f t="shared" si="0"/>
        <v>6</v>
      </c>
      <c r="B15" s="265"/>
      <c r="C15" s="36"/>
      <c r="D15" s="36"/>
      <c r="E15" s="308"/>
    </row>
    <row r="16" spans="1:8">
      <c r="A16" s="263">
        <f t="shared" si="0"/>
        <v>7</v>
      </c>
      <c r="B16" s="265"/>
      <c r="C16" s="36"/>
      <c r="D16" s="36"/>
      <c r="E16" s="308"/>
    </row>
    <row r="17" spans="1:5">
      <c r="A17" s="263">
        <f t="shared" si="0"/>
        <v>8</v>
      </c>
      <c r="B17" s="265"/>
      <c r="C17" s="36"/>
      <c r="D17" s="36"/>
      <c r="E17" s="288"/>
    </row>
    <row r="18" spans="1:5">
      <c r="A18" s="263">
        <f t="shared" si="0"/>
        <v>9</v>
      </c>
      <c r="B18" s="265"/>
      <c r="C18" s="36"/>
      <c r="D18" s="36"/>
      <c r="E18" s="308"/>
    </row>
    <row r="19" spans="1:5" ht="15.75" thickBot="1">
      <c r="A19" s="267">
        <f t="shared" si="0"/>
        <v>10</v>
      </c>
      <c r="B19" s="268"/>
      <c r="C19" s="140"/>
      <c r="D19" s="140"/>
      <c r="E19" s="309"/>
    </row>
    <row r="20" spans="1:5" ht="15.75" thickBot="1">
      <c r="A20" s="316"/>
      <c r="B20" s="260"/>
      <c r="C20" s="261"/>
      <c r="D20" s="147" t="str">
        <f>"Total "&amp;LEFT(A7,3)</f>
        <v>Total I20</v>
      </c>
      <c r="E20" s="115">
        <f>SUM(E10:E19)</f>
        <v>16</v>
      </c>
    </row>
    <row r="21" spans="1:5">
      <c r="B21" s="17"/>
    </row>
    <row r="25" spans="1:5">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D47"/>
  <sheetViews>
    <sheetView showGridLines="0" showRowColHeaders="0" tabSelected="1" topLeftCell="A24" zoomScale="130" zoomScaleNormal="130" workbookViewId="0">
      <selection activeCell="F27" sqref="F27"/>
    </sheetView>
  </sheetViews>
  <sheetFormatPr defaultRowHeight="15"/>
  <cols>
    <col min="1" max="1" width="4.28515625" customWidth="1"/>
    <col min="2" max="2" width="8.7109375" customWidth="1"/>
    <col min="3" max="3" width="72" customWidth="1"/>
    <col min="4" max="4" width="7.7109375" customWidth="1"/>
  </cols>
  <sheetData>
    <row r="1" spans="2:4">
      <c r="B1" s="392" t="s">
        <v>102</v>
      </c>
      <c r="C1" s="392"/>
      <c r="D1" s="392"/>
    </row>
    <row r="2" spans="2:4">
      <c r="B2" s="330" t="str">
        <f>"Facultatea de "&amp;'Date initiale'!C4</f>
        <v>Facultatea de ARHITECTURA</v>
      </c>
      <c r="C2" s="330"/>
      <c r="D2" s="330"/>
    </row>
    <row r="3" spans="2:4">
      <c r="B3" s="392" t="str">
        <f>"Departamentul "&amp;'Date initiale'!C5</f>
        <v>Departamentul Sinteza proiectării de arhitectură</v>
      </c>
      <c r="C3" s="392"/>
      <c r="D3" s="392"/>
    </row>
    <row r="4" spans="2:4">
      <c r="B4" s="330" t="str">
        <f>"Nume și prenume: "&amp;'Date initiale'!C6</f>
        <v>Nume și prenume: Dordea Dragoș Mihai</v>
      </c>
      <c r="C4" s="330"/>
      <c r="D4" s="330"/>
    </row>
    <row r="5" spans="2:4">
      <c r="B5" s="330" t="str">
        <f>"Post: "&amp;'Date initiale'!C7</f>
        <v>Post: 25</v>
      </c>
      <c r="C5" s="330"/>
      <c r="D5" s="330"/>
    </row>
    <row r="6" spans="2:4">
      <c r="B6" s="330" t="str">
        <f>"Standard de referință: "&amp;'Date initiale'!C8</f>
        <v>Standard de referință: conferențiar universitar</v>
      </c>
      <c r="C6" s="330"/>
      <c r="D6" s="330"/>
    </row>
    <row r="8" spans="2:4" ht="15.75">
      <c r="B8" s="395" t="s">
        <v>178</v>
      </c>
      <c r="C8" s="395"/>
      <c r="D8" s="395"/>
    </row>
    <row r="9" spans="2:4" ht="34.5" customHeight="1">
      <c r="B9" s="393" t="s">
        <v>186</v>
      </c>
      <c r="C9" s="394"/>
      <c r="D9" s="394"/>
    </row>
    <row r="10" spans="2:4" ht="30">
      <c r="B10" s="81" t="s">
        <v>63</v>
      </c>
      <c r="C10" s="81" t="s">
        <v>177</v>
      </c>
      <c r="D10" s="81" t="s">
        <v>147</v>
      </c>
    </row>
    <row r="11" spans="2:4">
      <c r="B11" s="82" t="s">
        <v>19</v>
      </c>
      <c r="C11" s="10" t="s">
        <v>20</v>
      </c>
      <c r="D11" s="91">
        <f>'I1'!I20</f>
        <v>0</v>
      </c>
    </row>
    <row r="12" spans="2:4" ht="15" customHeight="1">
      <c r="B12" s="83" t="s">
        <v>21</v>
      </c>
      <c r="C12" s="10" t="s">
        <v>22</v>
      </c>
      <c r="D12" s="92">
        <f>'I2'!I19</f>
        <v>15</v>
      </c>
    </row>
    <row r="13" spans="2:4">
      <c r="B13" s="83" t="s">
        <v>23</v>
      </c>
      <c r="C13" s="28" t="s">
        <v>24</v>
      </c>
      <c r="D13" s="92">
        <f>'I3'!I17</f>
        <v>42.5</v>
      </c>
    </row>
    <row r="14" spans="2:4">
      <c r="B14" s="83" t="s">
        <v>26</v>
      </c>
      <c r="C14" s="10" t="s">
        <v>199</v>
      </c>
      <c r="D14" s="92">
        <f>'I4'!I19</f>
        <v>63.333333333333343</v>
      </c>
    </row>
    <row r="15" spans="2:4" ht="45">
      <c r="B15" s="83" t="s">
        <v>28</v>
      </c>
      <c r="C15" s="65" t="s">
        <v>200</v>
      </c>
      <c r="D15" s="92">
        <f>'I5'!I20</f>
        <v>20</v>
      </c>
    </row>
    <row r="16" spans="2:4" ht="15" customHeight="1">
      <c r="B16" s="83" t="s">
        <v>29</v>
      </c>
      <c r="C16" s="14" t="s">
        <v>201</v>
      </c>
      <c r="D16" s="92">
        <f>'I6'!I20</f>
        <v>0</v>
      </c>
    </row>
    <row r="17" spans="2:4" ht="15" customHeight="1">
      <c r="B17" s="83" t="s">
        <v>30</v>
      </c>
      <c r="C17" s="14" t="s">
        <v>203</v>
      </c>
      <c r="D17" s="92">
        <f>'I7'!I20</f>
        <v>0</v>
      </c>
    </row>
    <row r="18" spans="2:4" ht="30">
      <c r="B18" s="83" t="s">
        <v>31</v>
      </c>
      <c r="C18" s="14" t="s">
        <v>204</v>
      </c>
      <c r="D18" s="92">
        <f>'I8'!I20</f>
        <v>10</v>
      </c>
    </row>
    <row r="19" spans="2:4" ht="30">
      <c r="B19" s="83" t="s">
        <v>33</v>
      </c>
      <c r="C19" s="10" t="s">
        <v>205</v>
      </c>
      <c r="D19" s="92">
        <f>'I9'!I20</f>
        <v>0</v>
      </c>
    </row>
    <row r="20" spans="2:4" ht="30">
      <c r="B20" s="83" t="s">
        <v>34</v>
      </c>
      <c r="C20" s="64" t="s">
        <v>207</v>
      </c>
      <c r="D20" s="92">
        <f>'I10'!I20</f>
        <v>0</v>
      </c>
    </row>
    <row r="21" spans="2:4" ht="45">
      <c r="B21" s="84" t="s">
        <v>36</v>
      </c>
      <c r="C21" s="14" t="s">
        <v>209</v>
      </c>
      <c r="D21" s="92">
        <f>I11a!I20</f>
        <v>35</v>
      </c>
    </row>
    <row r="22" spans="2:4" ht="60" customHeight="1">
      <c r="B22" s="85"/>
      <c r="C22" s="14" t="s">
        <v>211</v>
      </c>
      <c r="D22" s="92">
        <f>I11b!H20</f>
        <v>10</v>
      </c>
    </row>
    <row r="23" spans="2:4" ht="30">
      <c r="B23" s="82"/>
      <c r="C23" s="31" t="s">
        <v>213</v>
      </c>
      <c r="D23" s="92">
        <f>I11c!G21</f>
        <v>42</v>
      </c>
    </row>
    <row r="24" spans="2:4" ht="75">
      <c r="B24" s="83" t="s">
        <v>40</v>
      </c>
      <c r="C24" s="14" t="s">
        <v>215</v>
      </c>
      <c r="D24" s="92">
        <f>'I12'!H16</f>
        <v>63.75</v>
      </c>
    </row>
    <row r="25" spans="2:4" ht="48" customHeight="1">
      <c r="B25" s="83" t="s">
        <v>60</v>
      </c>
      <c r="C25" s="14" t="s">
        <v>217</v>
      </c>
      <c r="D25" s="92">
        <f>'I13'!H20</f>
        <v>60</v>
      </c>
    </row>
    <row r="26" spans="2:4" ht="60">
      <c r="B26" s="84" t="s">
        <v>61</v>
      </c>
      <c r="C26" s="10" t="s">
        <v>219</v>
      </c>
      <c r="D26" s="92">
        <f>I14a!H20</f>
        <v>5</v>
      </c>
    </row>
    <row r="27" spans="2:4" ht="30" customHeight="1">
      <c r="B27" s="82"/>
      <c r="C27" s="10" t="s">
        <v>221</v>
      </c>
      <c r="D27" s="92">
        <f>I14b!H20</f>
        <v>7.5</v>
      </c>
    </row>
    <row r="28" spans="2:4" ht="45">
      <c r="B28" s="83" t="s">
        <v>61</v>
      </c>
      <c r="C28" s="10" t="s">
        <v>62</v>
      </c>
      <c r="D28" s="92">
        <f>I14c!H20</f>
        <v>10.909090909090908</v>
      </c>
    </row>
    <row r="29" spans="2:4" ht="60">
      <c r="B29" s="334" t="s">
        <v>0</v>
      </c>
      <c r="C29" s="10" t="s">
        <v>224</v>
      </c>
      <c r="D29" s="93">
        <f>'I15'!H20</f>
        <v>0</v>
      </c>
    </row>
    <row r="30" spans="2:4" ht="105">
      <c r="B30" s="86" t="s">
        <v>64</v>
      </c>
      <c r="C30" s="72" t="s">
        <v>226</v>
      </c>
      <c r="D30" s="93">
        <f>'I16'!D20</f>
        <v>50</v>
      </c>
    </row>
    <row r="31" spans="2:4" ht="45">
      <c r="B31" s="86" t="s">
        <v>66</v>
      </c>
      <c r="C31" s="58" t="s">
        <v>229</v>
      </c>
      <c r="D31" s="92">
        <f>'I17'!D20</f>
        <v>30</v>
      </c>
    </row>
    <row r="32" spans="2:4" ht="45" customHeight="1">
      <c r="B32" s="82" t="s">
        <v>68</v>
      </c>
      <c r="C32" s="14" t="s">
        <v>231</v>
      </c>
      <c r="D32" s="91">
        <f>'I18'!D20</f>
        <v>40</v>
      </c>
    </row>
    <row r="33" spans="2:4" ht="75" customHeight="1">
      <c r="B33" s="83" t="s">
        <v>42</v>
      </c>
      <c r="C33" s="76" t="s">
        <v>233</v>
      </c>
      <c r="D33" s="92">
        <f>'I19'!E20</f>
        <v>10</v>
      </c>
    </row>
    <row r="34" spans="2:4" ht="30">
      <c r="B34" s="87" t="s">
        <v>44</v>
      </c>
      <c r="C34" s="75" t="s">
        <v>234</v>
      </c>
      <c r="D34" s="92">
        <f>'I20'!E20</f>
        <v>16</v>
      </c>
    </row>
    <row r="35" spans="2:4">
      <c r="B35" s="83" t="s">
        <v>45</v>
      </c>
      <c r="C35" s="67" t="s">
        <v>236</v>
      </c>
      <c r="D35" s="92">
        <f>'I21'!D22</f>
        <v>74.166666666666657</v>
      </c>
    </row>
    <row r="36" spans="2:4" ht="90">
      <c r="B36" s="83" t="s">
        <v>47</v>
      </c>
      <c r="C36" s="66" t="s">
        <v>271</v>
      </c>
      <c r="D36" s="92">
        <f>'I22'!D20</f>
        <v>55</v>
      </c>
    </row>
    <row r="37" spans="2:4" ht="45">
      <c r="B37" s="83" t="s">
        <v>48</v>
      </c>
      <c r="C37" s="65" t="s">
        <v>237</v>
      </c>
      <c r="D37" s="92">
        <f>'I23'!D20</f>
        <v>14</v>
      </c>
    </row>
    <row r="38" spans="2:4">
      <c r="B38" s="83" t="s">
        <v>239</v>
      </c>
      <c r="C38" s="65" t="s">
        <v>49</v>
      </c>
      <c r="D38" s="92">
        <f>'I24'!F20</f>
        <v>0</v>
      </c>
    </row>
    <row r="40" spans="2:4">
      <c r="B40" s="250" t="s">
        <v>2</v>
      </c>
      <c r="C40" s="1" t="s">
        <v>104</v>
      </c>
    </row>
    <row r="41" spans="2:4">
      <c r="B41" s="18" t="s">
        <v>5</v>
      </c>
      <c r="C41" s="12" t="s">
        <v>242</v>
      </c>
      <c r="D41" s="94">
        <f>SUM(D11:D20)+SUM(D33:D38)</f>
        <v>320</v>
      </c>
    </row>
    <row r="42" spans="2:4">
      <c r="B42" s="18" t="s">
        <v>6</v>
      </c>
      <c r="C42" s="12" t="s">
        <v>243</v>
      </c>
      <c r="D42" s="94">
        <f>SUM(D24:D33)</f>
        <v>277.15909090909088</v>
      </c>
    </row>
    <row r="43" spans="2:4" ht="15.75" thickBot="1">
      <c r="B43" s="88" t="s">
        <v>7</v>
      </c>
      <c r="C43" s="13" t="s">
        <v>9</v>
      </c>
      <c r="D43" s="95">
        <f>SUM(D21:D23)</f>
        <v>87</v>
      </c>
    </row>
    <row r="44" spans="2:4" ht="16.5" thickTop="1" thickBot="1">
      <c r="B44" s="89" t="s">
        <v>8</v>
      </c>
      <c r="C44" s="90" t="s">
        <v>244</v>
      </c>
      <c r="D44" s="96">
        <f>D41+D42+D43</f>
        <v>684.15909090909088</v>
      </c>
    </row>
    <row r="45" spans="2:4" ht="15.75" thickTop="1"/>
    <row r="46" spans="2:4">
      <c r="B46" s="63" t="s">
        <v>148</v>
      </c>
      <c r="C46" t="s">
        <v>149</v>
      </c>
    </row>
    <row r="47" spans="2:4">
      <c r="B47" s="274" t="str">
        <f>'Date initiale'!C9</f>
        <v>03.06.2023</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horizontalDpi="360" verticalDpi="36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2"/>
  <sheetViews>
    <sheetView topLeftCell="B4" workbookViewId="0">
      <selection activeCell="F27" sqref="F27"/>
    </sheetView>
  </sheetViews>
  <sheetFormatPr defaultRowHeight="15"/>
  <cols>
    <col min="1" max="1" width="5.140625" customWidth="1"/>
    <col min="2" max="2" width="104.28515625" customWidth="1"/>
    <col min="3" max="3" width="10.5703125" customWidth="1"/>
    <col min="4" max="4" width="9.7109375" customWidth="1"/>
  </cols>
  <sheetData>
    <row r="1" spans="1:10">
      <c r="A1" s="111" t="str">
        <f>'Date initiale'!C3</f>
        <v>Universitatea de Arhitectură și Urbanism "Ion Mincu" București</v>
      </c>
      <c r="B1" s="111"/>
    </row>
    <row r="2" spans="1:10">
      <c r="A2" s="111" t="str">
        <f>'Date initiale'!B4&amp;" "&amp;'Date initiale'!C4</f>
        <v>Facultatea ARHITECTURA</v>
      </c>
      <c r="B2" s="111"/>
    </row>
    <row r="3" spans="1:10">
      <c r="A3" s="111" t="str">
        <f>'Date initiale'!B5&amp;" "&amp;'Date initiale'!C5</f>
        <v>Departamentul Sinteza proiectării de arhitectură</v>
      </c>
      <c r="B3" s="111"/>
    </row>
    <row r="4" spans="1:10">
      <c r="A4" s="111" t="str">
        <f>'Date initiale'!C6&amp;", "&amp;'Date initiale'!C7</f>
        <v>Dordea Dragoș Mihai, 25</v>
      </c>
      <c r="B4" s="111"/>
    </row>
    <row r="5" spans="1:10">
      <c r="A5" s="111"/>
      <c r="B5" s="111"/>
    </row>
    <row r="6" spans="1:10" ht="15.75">
      <c r="A6" s="409" t="s">
        <v>110</v>
      </c>
      <c r="B6" s="409"/>
      <c r="C6" s="409"/>
      <c r="D6" s="409"/>
    </row>
    <row r="7" spans="1:10" ht="24" customHeight="1">
      <c r="A7" s="406" t="str">
        <f>'Descriere indicatori'!B28&amp;". "&amp;'Descriere indicatori'!C28</f>
        <v xml:space="preserve">I21. Organizator / curator expoziţii la nivel internaţional/naţional </v>
      </c>
      <c r="B7" s="406"/>
      <c r="C7" s="406"/>
      <c r="D7" s="406"/>
    </row>
    <row r="8" spans="1:10" ht="15.75" thickBot="1"/>
    <row r="9" spans="1:10" ht="30.75" thickBot="1">
      <c r="A9" s="143" t="s">
        <v>55</v>
      </c>
      <c r="B9" s="257" t="s">
        <v>152</v>
      </c>
      <c r="C9" s="144" t="s">
        <v>87</v>
      </c>
      <c r="D9" s="258" t="s">
        <v>147</v>
      </c>
      <c r="F9" s="240" t="s">
        <v>108</v>
      </c>
      <c r="J9" s="13"/>
    </row>
    <row r="10" spans="1:10">
      <c r="A10" s="262">
        <v>1</v>
      </c>
      <c r="B10" s="265" t="s">
        <v>333</v>
      </c>
      <c r="C10" s="36">
        <v>2014</v>
      </c>
      <c r="D10" s="266">
        <v>5</v>
      </c>
      <c r="F10" s="241" t="s">
        <v>170</v>
      </c>
      <c r="G10" s="338" t="s">
        <v>263</v>
      </c>
      <c r="J10" s="242"/>
    </row>
    <row r="11" spans="1:10">
      <c r="A11" s="263">
        <f>A10+1</f>
        <v>2</v>
      </c>
      <c r="B11" s="265" t="s">
        <v>334</v>
      </c>
      <c r="C11" s="36">
        <v>2014</v>
      </c>
      <c r="D11" s="266">
        <f>5/2</f>
        <v>2.5</v>
      </c>
    </row>
    <row r="12" spans="1:10">
      <c r="A12" s="263">
        <f t="shared" ref="A12:A18" si="0">A11+1</f>
        <v>3</v>
      </c>
      <c r="B12" s="259" t="s">
        <v>335</v>
      </c>
      <c r="C12" s="36">
        <v>2015</v>
      </c>
      <c r="D12" s="264">
        <f>5/3</f>
        <v>1.6666666666666667</v>
      </c>
    </row>
    <row r="13" spans="1:10">
      <c r="A13" s="263">
        <f t="shared" si="0"/>
        <v>4</v>
      </c>
      <c r="B13" s="259" t="s">
        <v>336</v>
      </c>
      <c r="C13" s="36">
        <v>2015</v>
      </c>
      <c r="D13" s="264">
        <v>5</v>
      </c>
    </row>
    <row r="14" spans="1:10">
      <c r="A14" s="263">
        <f t="shared" si="0"/>
        <v>5</v>
      </c>
      <c r="B14" s="366" t="s">
        <v>406</v>
      </c>
      <c r="C14" s="367">
        <v>2016</v>
      </c>
      <c r="D14" s="368">
        <v>10</v>
      </c>
    </row>
    <row r="15" spans="1:10">
      <c r="A15" s="263">
        <f t="shared" si="0"/>
        <v>6</v>
      </c>
      <c r="B15" s="369" t="s">
        <v>407</v>
      </c>
      <c r="C15" s="18">
        <v>2016</v>
      </c>
      <c r="D15" s="370">
        <f>5</f>
        <v>5</v>
      </c>
    </row>
    <row r="16" spans="1:10">
      <c r="A16" s="263">
        <f t="shared" si="0"/>
        <v>7</v>
      </c>
      <c r="B16" s="265" t="s">
        <v>408</v>
      </c>
      <c r="C16" s="36">
        <v>2017</v>
      </c>
      <c r="D16" s="266">
        <v>10</v>
      </c>
    </row>
    <row r="17" spans="1:4">
      <c r="A17" s="263">
        <f t="shared" si="0"/>
        <v>8</v>
      </c>
      <c r="B17" s="265" t="s">
        <v>409</v>
      </c>
      <c r="C17" s="36">
        <v>2017</v>
      </c>
      <c r="D17" s="266">
        <v>10</v>
      </c>
    </row>
    <row r="18" spans="1:4">
      <c r="A18" s="263">
        <f t="shared" si="0"/>
        <v>9</v>
      </c>
      <c r="B18" s="265" t="s">
        <v>410</v>
      </c>
      <c r="C18" s="36">
        <v>2018</v>
      </c>
      <c r="D18" s="266">
        <v>10</v>
      </c>
    </row>
    <row r="19" spans="1:4">
      <c r="A19" s="380"/>
      <c r="B19" s="381" t="s">
        <v>411</v>
      </c>
      <c r="C19" s="367">
        <v>2020</v>
      </c>
      <c r="D19" s="382">
        <v>5</v>
      </c>
    </row>
    <row r="20" spans="1:4">
      <c r="A20" s="380"/>
      <c r="B20" s="381" t="s">
        <v>412</v>
      </c>
      <c r="C20" s="367">
        <v>2022</v>
      </c>
      <c r="D20" s="382">
        <v>5</v>
      </c>
    </row>
    <row r="21" spans="1:4" ht="15.75" thickBot="1">
      <c r="A21" s="267">
        <f>A18+1</f>
        <v>10</v>
      </c>
      <c r="B21" s="268" t="s">
        <v>437</v>
      </c>
      <c r="C21" s="140">
        <v>2022</v>
      </c>
      <c r="D21" s="269">
        <v>5</v>
      </c>
    </row>
    <row r="22" spans="1:4" ht="15.75" thickBot="1">
      <c r="A22" s="316"/>
      <c r="B22" s="260"/>
      <c r="C22" s="147" t="str">
        <f>"Total "&amp;LEFT(A7,3)</f>
        <v>Total I21</v>
      </c>
      <c r="D22" s="115">
        <f>SUM(D10:D21)</f>
        <v>74.166666666666657</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B14" sqref="B14"/>
    </sheetView>
  </sheetViews>
  <sheetFormatPr defaultRowHeight="15"/>
  <cols>
    <col min="1" max="1" width="5.140625" customWidth="1"/>
    <col min="2" max="2" width="98.28515625" customWidth="1"/>
    <col min="3" max="3" width="15.7109375" customWidth="1"/>
    <col min="4" max="4" width="9.7109375" customWidth="1"/>
  </cols>
  <sheetData>
    <row r="1" spans="1:7" ht="15.75">
      <c r="A1" s="237" t="str">
        <f>'Date initiale'!C3</f>
        <v>Universitatea de Arhitectură și Urbanism "Ion Mincu" București</v>
      </c>
      <c r="B1" s="237"/>
      <c r="C1" s="237"/>
      <c r="D1" s="16"/>
    </row>
    <row r="2" spans="1:7" ht="15.75">
      <c r="A2" s="237" t="str">
        <f>'Date initiale'!B4&amp;" "&amp;'Date initiale'!C4</f>
        <v>Facultatea ARHITECTURA</v>
      </c>
      <c r="B2" s="237"/>
      <c r="C2" s="237"/>
      <c r="D2" s="16"/>
    </row>
    <row r="3" spans="1:7" ht="15.75">
      <c r="A3" s="237" t="str">
        <f>'Date initiale'!B5&amp;" "&amp;'Date initiale'!C5</f>
        <v>Departamentul Sinteza proiectării de arhitectură</v>
      </c>
      <c r="B3" s="237"/>
      <c r="C3" s="237"/>
      <c r="D3" s="16"/>
    </row>
    <row r="4" spans="1:7">
      <c r="A4" s="111" t="str">
        <f>'Date initiale'!C6&amp;", "&amp;'Date initiale'!C7</f>
        <v>Dordea Dragoș Mihai, 25</v>
      </c>
      <c r="B4" s="111"/>
      <c r="C4" s="111"/>
    </row>
    <row r="5" spans="1:7">
      <c r="A5" s="111"/>
      <c r="B5" s="111"/>
      <c r="C5" s="111"/>
    </row>
    <row r="6" spans="1:7" ht="15.75">
      <c r="A6" s="408" t="s">
        <v>110</v>
      </c>
      <c r="B6" s="408"/>
      <c r="C6" s="408"/>
      <c r="D6" s="408"/>
    </row>
    <row r="7" spans="1:7" ht="66.75" customHeight="1">
      <c r="A7" s="406"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06"/>
      <c r="C7" s="406"/>
      <c r="D7" s="406"/>
    </row>
    <row r="8" spans="1:7" ht="16.5" thickBot="1">
      <c r="A8" s="48"/>
      <c r="B8" s="48"/>
      <c r="C8" s="48"/>
      <c r="D8" s="48"/>
    </row>
    <row r="9" spans="1:7" ht="30.75" thickBot="1">
      <c r="A9" s="143" t="s">
        <v>55</v>
      </c>
      <c r="B9" s="270" t="s">
        <v>158</v>
      </c>
      <c r="C9" s="270" t="s">
        <v>81</v>
      </c>
      <c r="D9" s="271" t="s">
        <v>147</v>
      </c>
      <c r="F9" s="240" t="s">
        <v>108</v>
      </c>
    </row>
    <row r="10" spans="1:7" ht="30">
      <c r="A10" s="149">
        <v>1</v>
      </c>
      <c r="B10" s="265" t="s">
        <v>337</v>
      </c>
      <c r="C10" s="371">
        <v>2007</v>
      </c>
      <c r="D10" s="310">
        <v>5</v>
      </c>
      <c r="E10" s="29"/>
      <c r="F10" s="241" t="s">
        <v>174</v>
      </c>
      <c r="G10" s="338" t="s">
        <v>265</v>
      </c>
    </row>
    <row r="11" spans="1:7" ht="30">
      <c r="A11" s="151">
        <f>A10+1</f>
        <v>2</v>
      </c>
      <c r="B11" s="260" t="s">
        <v>338</v>
      </c>
      <c r="C11" s="36">
        <v>2010</v>
      </c>
      <c r="D11" s="288">
        <v>5</v>
      </c>
      <c r="E11" s="29"/>
      <c r="F11" s="241" t="s">
        <v>170</v>
      </c>
    </row>
    <row r="12" spans="1:7" ht="15.75">
      <c r="A12" s="151">
        <f t="shared" ref="A12:A19" si="0">A11+1</f>
        <v>3</v>
      </c>
      <c r="B12" s="260" t="s">
        <v>339</v>
      </c>
      <c r="C12" s="367">
        <v>2016</v>
      </c>
      <c r="D12" s="372">
        <v>5</v>
      </c>
      <c r="E12" s="29"/>
      <c r="F12" s="241" t="s">
        <v>170</v>
      </c>
    </row>
    <row r="13" spans="1:7" ht="30">
      <c r="A13" s="151">
        <f t="shared" si="0"/>
        <v>4</v>
      </c>
      <c r="B13" s="265" t="s">
        <v>340</v>
      </c>
      <c r="C13" s="36">
        <v>2016</v>
      </c>
      <c r="D13" s="288">
        <v>10</v>
      </c>
      <c r="E13" s="29"/>
      <c r="F13" s="241">
        <v>20</v>
      </c>
    </row>
    <row r="14" spans="1:7" ht="15.75">
      <c r="A14" s="151">
        <f t="shared" si="0"/>
        <v>5</v>
      </c>
      <c r="B14" s="265" t="s">
        <v>341</v>
      </c>
      <c r="C14" s="36" t="s">
        <v>342</v>
      </c>
      <c r="D14" s="310">
        <v>10</v>
      </c>
      <c r="E14" s="29"/>
    </row>
    <row r="15" spans="1:7" ht="15.75">
      <c r="A15" s="151">
        <f t="shared" si="0"/>
        <v>6</v>
      </c>
      <c r="B15" s="265" t="s">
        <v>343</v>
      </c>
      <c r="C15" s="36" t="s">
        <v>438</v>
      </c>
      <c r="D15" s="310">
        <v>10</v>
      </c>
      <c r="E15" s="29"/>
    </row>
    <row r="16" spans="1:7" ht="15.75">
      <c r="A16" s="151">
        <f t="shared" si="0"/>
        <v>7</v>
      </c>
      <c r="B16" s="265" t="s">
        <v>344</v>
      </c>
      <c r="C16" s="36" t="s">
        <v>438</v>
      </c>
      <c r="D16" s="310">
        <v>10</v>
      </c>
      <c r="E16" s="29"/>
    </row>
    <row r="17" spans="1:5" ht="15.75">
      <c r="A17" s="151">
        <f t="shared" si="0"/>
        <v>8</v>
      </c>
      <c r="B17" s="265"/>
      <c r="C17" s="36"/>
      <c r="D17" s="310"/>
      <c r="E17" s="29"/>
    </row>
    <row r="18" spans="1:5" ht="15.75">
      <c r="A18" s="151">
        <f t="shared" si="0"/>
        <v>9</v>
      </c>
      <c r="B18" s="265"/>
      <c r="C18" s="36"/>
      <c r="D18" s="310"/>
      <c r="E18" s="29"/>
    </row>
    <row r="19" spans="1:5" ht="16.5" thickBot="1">
      <c r="A19" s="219">
        <f t="shared" si="0"/>
        <v>10</v>
      </c>
      <c r="B19" s="268"/>
      <c r="C19" s="140"/>
      <c r="D19" s="311"/>
      <c r="E19" s="29"/>
    </row>
    <row r="20" spans="1:5" ht="16.5" thickBot="1">
      <c r="A20" s="316"/>
      <c r="B20" s="260"/>
      <c r="C20" s="114" t="str">
        <f>"Total "&amp;LEFT(A7,3)</f>
        <v>Total I22</v>
      </c>
      <c r="D20" s="115">
        <f>SUM(D10:D19)</f>
        <v>55</v>
      </c>
      <c r="E20" s="29"/>
    </row>
    <row r="21" spans="1:5" ht="15.75">
      <c r="A21" s="29"/>
      <c r="B21" s="40"/>
      <c r="C21" s="29"/>
      <c r="D21" s="29"/>
      <c r="E21" s="29"/>
    </row>
    <row r="22" spans="1:5" ht="15.75">
      <c r="A22" s="29"/>
      <c r="B22" s="40"/>
      <c r="C22" s="29"/>
      <c r="D22" s="29"/>
      <c r="E22" s="29"/>
    </row>
    <row r="23" spans="1:5" ht="15.75">
      <c r="A23" s="29"/>
      <c r="B23" s="40"/>
      <c r="C23" s="29"/>
      <c r="D23" s="29"/>
      <c r="E23" s="29"/>
    </row>
    <row r="24" spans="1:5" ht="15.75">
      <c r="A24" s="29"/>
      <c r="B24" s="40"/>
      <c r="C24" s="29"/>
      <c r="D24" s="29"/>
      <c r="E24" s="29"/>
    </row>
    <row r="25" spans="1:5" ht="15.75">
      <c r="A25" s="29"/>
      <c r="B25" s="40"/>
      <c r="C25" s="29"/>
      <c r="D25" s="29"/>
      <c r="E25" s="29"/>
    </row>
    <row r="26" spans="1:5" ht="15.75">
      <c r="A26" s="29"/>
      <c r="B26" s="40"/>
      <c r="C26" s="29"/>
      <c r="D26" s="29"/>
      <c r="E26" s="29"/>
    </row>
    <row r="27" spans="1:5" ht="15.75">
      <c r="A27" s="29"/>
      <c r="B27" s="41"/>
      <c r="C27" s="29"/>
      <c r="D27" s="29"/>
      <c r="E27" s="29"/>
    </row>
    <row r="28" spans="1:5" ht="15.75">
      <c r="A28" s="29"/>
      <c r="B28" s="40"/>
      <c r="C28" s="29"/>
      <c r="D28" s="29"/>
      <c r="E28" s="29"/>
    </row>
    <row r="29" spans="1:5" ht="15.75">
      <c r="A29" s="29"/>
      <c r="B29" s="40"/>
      <c r="C29" s="29"/>
      <c r="D29" s="29"/>
      <c r="E29" s="29"/>
    </row>
    <row r="30" spans="1:5" ht="15.75">
      <c r="A30" s="29"/>
      <c r="B30" s="40"/>
      <c r="C30" s="29"/>
      <c r="D30" s="29"/>
      <c r="E30" s="29"/>
    </row>
    <row r="31" spans="1:5" ht="15.75">
      <c r="A31" s="29"/>
      <c r="B31" s="29"/>
      <c r="C31" s="29"/>
      <c r="D31" s="29"/>
      <c r="E31" s="29"/>
    </row>
    <row r="32" spans="1:5" ht="15.75">
      <c r="A32" s="29"/>
      <c r="B32" s="29"/>
      <c r="C32" s="29"/>
      <c r="D32" s="29"/>
      <c r="E32" s="29"/>
    </row>
    <row r="33" spans="1:5" ht="15.75">
      <c r="A33" s="29"/>
      <c r="B33" s="29"/>
      <c r="C33" s="29"/>
      <c r="D33" s="29"/>
      <c r="E33" s="29"/>
    </row>
    <row r="34" spans="1:5" ht="15.75">
      <c r="A34" s="29"/>
      <c r="B34" s="29"/>
      <c r="C34" s="29"/>
      <c r="D34" s="29"/>
      <c r="E34" s="29"/>
    </row>
    <row r="35" spans="1:5" ht="15.75">
      <c r="A35" s="29"/>
      <c r="B35" s="29"/>
      <c r="C35" s="29"/>
      <c r="D35" s="29"/>
      <c r="E35" s="29"/>
    </row>
    <row r="36" spans="1:5" ht="15.75">
      <c r="A36" s="29"/>
      <c r="B36" s="29"/>
      <c r="C36" s="29"/>
      <c r="D36" s="29"/>
      <c r="E36" s="29"/>
    </row>
    <row r="37" spans="1:5" ht="15.75">
      <c r="A37" s="29"/>
      <c r="B37" s="29"/>
      <c r="C37" s="29"/>
      <c r="D37" s="29"/>
      <c r="E37" s="29"/>
    </row>
    <row r="38" spans="1:5" ht="15.75">
      <c r="A38" s="29"/>
      <c r="B38" s="29"/>
      <c r="C38" s="29"/>
      <c r="D38" s="29"/>
      <c r="E38" s="29"/>
    </row>
    <row r="39" spans="1:5" ht="15.75">
      <c r="A39" s="29"/>
      <c r="B39" s="29"/>
      <c r="C39" s="29"/>
      <c r="D39" s="29"/>
      <c r="E39" s="29"/>
    </row>
    <row r="40" spans="1:5" ht="15.75">
      <c r="A40" s="29"/>
      <c r="B40" s="29"/>
      <c r="C40" s="29"/>
      <c r="D40" s="29"/>
      <c r="E40" s="29"/>
    </row>
    <row r="41" spans="1:5" ht="15.75">
      <c r="A41" s="29"/>
      <c r="B41" s="29"/>
      <c r="C41" s="29"/>
      <c r="D41" s="29"/>
      <c r="E41" s="29"/>
    </row>
    <row r="42" spans="1:5" ht="15.75">
      <c r="A42" s="29"/>
      <c r="B42" s="29"/>
      <c r="C42" s="29"/>
      <c r="D42" s="29"/>
      <c r="E42" s="29"/>
    </row>
    <row r="43" spans="1:5" ht="15.75">
      <c r="A43" s="29"/>
      <c r="B43" s="29"/>
      <c r="C43" s="29"/>
      <c r="D43" s="29"/>
      <c r="E43" s="29"/>
    </row>
    <row r="44" spans="1:5" ht="15.75">
      <c r="A44" s="29"/>
      <c r="B44" s="29"/>
      <c r="C44" s="29"/>
      <c r="D44" s="29"/>
      <c r="E44" s="29"/>
    </row>
    <row r="45" spans="1:5" ht="15.75">
      <c r="A45" s="29"/>
      <c r="B45" s="29"/>
      <c r="C45" s="29"/>
      <c r="D45" s="29"/>
      <c r="E45" s="29"/>
    </row>
    <row r="46" spans="1:5" ht="15.75">
      <c r="A46" s="29"/>
      <c r="B46" s="29"/>
      <c r="C46" s="29"/>
      <c r="D46" s="29"/>
      <c r="E46" s="29"/>
    </row>
    <row r="47" spans="1:5" ht="15.75">
      <c r="A47" s="29"/>
      <c r="B47" s="29"/>
      <c r="C47" s="29"/>
      <c r="D47" s="29"/>
      <c r="E47" s="29"/>
    </row>
    <row r="48" spans="1:5" ht="15.75">
      <c r="A48" s="29"/>
      <c r="B48" s="29"/>
      <c r="C48" s="29"/>
      <c r="D48" s="29"/>
      <c r="E48" s="29"/>
    </row>
    <row r="49" spans="1:5" ht="15.75">
      <c r="A49" s="29"/>
      <c r="B49" s="29"/>
      <c r="C49" s="29"/>
      <c r="D49" s="29"/>
      <c r="E49" s="29"/>
    </row>
    <row r="50" spans="1:5" ht="15.75">
      <c r="A50" s="29"/>
      <c r="B50" s="29"/>
      <c r="C50" s="29"/>
      <c r="D50" s="29"/>
      <c r="E50" s="29"/>
    </row>
    <row r="51" spans="1:5" ht="15.75">
      <c r="A51" s="29"/>
      <c r="B51" s="29"/>
      <c r="C51" s="29"/>
      <c r="D51" s="29"/>
      <c r="E51" s="29"/>
    </row>
    <row r="52" spans="1:5" ht="15.75">
      <c r="A52" s="29"/>
      <c r="B52" s="29"/>
      <c r="C52" s="29"/>
      <c r="D52" s="29"/>
      <c r="E52" s="29"/>
    </row>
    <row r="53" spans="1:5" ht="15.75">
      <c r="A53" s="29"/>
      <c r="B53" s="29"/>
      <c r="C53" s="29"/>
      <c r="D53" s="29"/>
      <c r="E53" s="29"/>
    </row>
    <row r="54" spans="1:5" ht="15.75">
      <c r="A54" s="29"/>
      <c r="B54" s="29"/>
      <c r="C54" s="29"/>
      <c r="D54" s="29"/>
      <c r="E54" s="29"/>
    </row>
    <row r="55" spans="1:5" ht="15.75">
      <c r="A55" s="29"/>
      <c r="B55" s="29"/>
      <c r="C55" s="29"/>
      <c r="D55" s="29"/>
      <c r="E55" s="29"/>
    </row>
    <row r="56" spans="1:5" ht="15.75">
      <c r="A56" s="29"/>
      <c r="B56" s="29"/>
      <c r="C56" s="29"/>
      <c r="D56" s="29"/>
      <c r="E56" s="29"/>
    </row>
    <row r="57" spans="1:5" ht="15.75">
      <c r="A57" s="29"/>
      <c r="B57" s="29"/>
      <c r="C57" s="29"/>
      <c r="D57" s="29"/>
      <c r="E57" s="29"/>
    </row>
    <row r="58" spans="1:5" ht="15.75">
      <c r="A58" s="29"/>
      <c r="B58" s="29"/>
      <c r="C58" s="29"/>
      <c r="D58" s="29"/>
      <c r="E58" s="29"/>
    </row>
    <row r="59" spans="1:5" ht="15.75">
      <c r="A59" s="29"/>
      <c r="B59" s="29"/>
      <c r="C59" s="29"/>
      <c r="D59" s="29"/>
      <c r="E59" s="29"/>
    </row>
    <row r="60" spans="1:5" ht="15.75">
      <c r="A60" s="29"/>
      <c r="B60" s="29"/>
      <c r="C60" s="29"/>
      <c r="D60" s="29"/>
      <c r="E60" s="29"/>
    </row>
    <row r="61" spans="1:5" ht="15.75">
      <c r="A61" s="29"/>
      <c r="B61" s="29"/>
      <c r="C61" s="29"/>
      <c r="D61" s="29"/>
      <c r="E61" s="29"/>
    </row>
    <row r="62" spans="1:5" ht="15.75">
      <c r="A62" s="29"/>
      <c r="B62" s="29"/>
      <c r="C62" s="29"/>
      <c r="D62" s="29"/>
      <c r="E62" s="29"/>
    </row>
    <row r="63" spans="1:5" ht="15.75">
      <c r="A63" s="29"/>
      <c r="B63" s="29"/>
      <c r="C63" s="29"/>
      <c r="D63" s="29"/>
      <c r="E63" s="29"/>
    </row>
    <row r="64" spans="1:5" ht="15.75">
      <c r="A64" s="29"/>
      <c r="B64" s="29"/>
      <c r="C64" s="29"/>
      <c r="D64" s="29"/>
      <c r="E64" s="29"/>
    </row>
    <row r="65" spans="1:5" ht="15.75">
      <c r="A65" s="29"/>
      <c r="B65" s="29"/>
      <c r="C65" s="29"/>
      <c r="D65" s="29"/>
      <c r="E65"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B11" sqref="B11"/>
    </sheetView>
  </sheetViews>
  <sheetFormatPr defaultRowHeight="15"/>
  <cols>
    <col min="1" max="1" width="5.140625" customWidth="1"/>
    <col min="2" max="2" width="98.28515625" customWidth="1"/>
    <col min="3" max="3" width="15.7109375" customWidth="1"/>
    <col min="4" max="4" width="9.7109375" customWidth="1"/>
  </cols>
  <sheetData>
    <row r="1" spans="1:7" ht="15.75">
      <c r="A1" s="237" t="str">
        <f>'Date initiale'!C3</f>
        <v>Universitatea de Arhitectură și Urbanism "Ion Mincu" București</v>
      </c>
      <c r="B1" s="237"/>
      <c r="C1" s="237"/>
      <c r="D1" s="37"/>
    </row>
    <row r="2" spans="1:7" ht="15.75">
      <c r="A2" s="237" t="str">
        <f>'Date initiale'!B4&amp;" "&amp;'Date initiale'!C4</f>
        <v>Facultatea ARHITECTURA</v>
      </c>
      <c r="B2" s="237"/>
      <c r="C2" s="237"/>
      <c r="D2" s="16"/>
    </row>
    <row r="3" spans="1:7" ht="15.75">
      <c r="A3" s="237" t="str">
        <f>'Date initiale'!B5&amp;" "&amp;'Date initiale'!C5</f>
        <v>Departamentul Sinteza proiectării de arhitectură</v>
      </c>
      <c r="B3" s="237"/>
      <c r="C3" s="237"/>
      <c r="D3" s="16"/>
    </row>
    <row r="4" spans="1:7">
      <c r="A4" s="111" t="str">
        <f>'Date initiale'!C6&amp;", "&amp;'Date initiale'!C7</f>
        <v>Dordea Dragoș Mihai, 25</v>
      </c>
      <c r="B4" s="111"/>
      <c r="C4" s="111"/>
    </row>
    <row r="5" spans="1:7">
      <c r="A5" s="111"/>
      <c r="B5" s="111"/>
      <c r="C5" s="111"/>
    </row>
    <row r="6" spans="1:7" ht="15.75">
      <c r="A6" s="409" t="s">
        <v>110</v>
      </c>
      <c r="B6" s="409"/>
      <c r="C6" s="409"/>
      <c r="D6" s="409"/>
    </row>
    <row r="7" spans="1:7" ht="39.75" customHeight="1">
      <c r="A7" s="406"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06"/>
      <c r="C7" s="406"/>
      <c r="D7" s="406"/>
    </row>
    <row r="8" spans="1:7" ht="15.75" customHeight="1" thickBot="1">
      <c r="A8" s="48"/>
      <c r="B8" s="48"/>
      <c r="C8" s="48"/>
      <c r="D8" s="48"/>
    </row>
    <row r="9" spans="1:7" ht="30.75" thickBot="1">
      <c r="A9" s="143" t="s">
        <v>55</v>
      </c>
      <c r="B9" s="144" t="s">
        <v>159</v>
      </c>
      <c r="C9" s="144" t="s">
        <v>81</v>
      </c>
      <c r="D9" s="258" t="s">
        <v>147</v>
      </c>
      <c r="F9" s="240" t="s">
        <v>108</v>
      </c>
    </row>
    <row r="10" spans="1:7" ht="45">
      <c r="A10" s="149">
        <v>1</v>
      </c>
      <c r="B10" s="272" t="s">
        <v>413</v>
      </c>
      <c r="C10" s="150">
        <v>2009</v>
      </c>
      <c r="D10" s="312">
        <v>3</v>
      </c>
      <c r="F10" s="241" t="s">
        <v>170</v>
      </c>
      <c r="G10" s="338" t="s">
        <v>262</v>
      </c>
    </row>
    <row r="11" spans="1:7">
      <c r="A11" s="151">
        <f>A10+1</f>
        <v>2</v>
      </c>
      <c r="B11" s="265" t="s">
        <v>414</v>
      </c>
      <c r="C11" s="36">
        <v>2010</v>
      </c>
      <c r="D11" s="313">
        <v>1</v>
      </c>
      <c r="F11" s="241" t="s">
        <v>172</v>
      </c>
    </row>
    <row r="12" spans="1:7">
      <c r="A12" s="151">
        <f t="shared" ref="A12:A19" si="0">A11+1</f>
        <v>3</v>
      </c>
      <c r="B12" s="265" t="s">
        <v>415</v>
      </c>
      <c r="C12" s="36">
        <v>2013</v>
      </c>
      <c r="D12" s="313">
        <v>3</v>
      </c>
      <c r="F12" s="241" t="s">
        <v>173</v>
      </c>
    </row>
    <row r="13" spans="1:7">
      <c r="A13" s="151">
        <f t="shared" si="0"/>
        <v>4</v>
      </c>
      <c r="B13" s="265" t="s">
        <v>416</v>
      </c>
      <c r="C13" s="36">
        <v>2013</v>
      </c>
      <c r="D13" s="313">
        <v>3</v>
      </c>
    </row>
    <row r="14" spans="1:7">
      <c r="A14" s="151">
        <f t="shared" si="0"/>
        <v>5</v>
      </c>
      <c r="B14" s="265" t="s">
        <v>417</v>
      </c>
      <c r="C14" s="36">
        <v>2015</v>
      </c>
      <c r="D14" s="313">
        <v>1</v>
      </c>
    </row>
    <row r="15" spans="1:7" ht="30">
      <c r="A15" s="151">
        <f t="shared" si="0"/>
        <v>6</v>
      </c>
      <c r="B15" s="265" t="s">
        <v>418</v>
      </c>
      <c r="C15" s="36">
        <v>2018</v>
      </c>
      <c r="D15" s="313">
        <v>3</v>
      </c>
    </row>
    <row r="16" spans="1:7">
      <c r="A16" s="151">
        <f t="shared" si="0"/>
        <v>7</v>
      </c>
      <c r="B16" s="265"/>
      <c r="C16" s="36"/>
      <c r="D16" s="313"/>
    </row>
    <row r="17" spans="1:4">
      <c r="A17" s="151">
        <f t="shared" si="0"/>
        <v>8</v>
      </c>
      <c r="B17" s="265"/>
      <c r="C17" s="36"/>
      <c r="D17" s="313"/>
    </row>
    <row r="18" spans="1:4">
      <c r="A18" s="151">
        <f t="shared" si="0"/>
        <v>9</v>
      </c>
      <c r="B18" s="265"/>
      <c r="C18" s="36"/>
      <c r="D18" s="313"/>
    </row>
    <row r="19" spans="1:4" ht="15.75" thickBot="1">
      <c r="A19" s="219">
        <f t="shared" si="0"/>
        <v>10</v>
      </c>
      <c r="B19" s="268"/>
      <c r="C19" s="140"/>
      <c r="D19" s="314"/>
    </row>
    <row r="20" spans="1:4" ht="15.75" thickBot="1">
      <c r="A20" s="315"/>
      <c r="B20" s="111"/>
      <c r="C20" s="114" t="str">
        <f>"Total "&amp;LEFT(A7,3)</f>
        <v>Total I23</v>
      </c>
      <c r="D20" s="273">
        <f>SUM(D10:D19)</f>
        <v>14</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F31" sqref="F31"/>
    </sheetView>
  </sheetViews>
  <sheetFormatPr defaultRowHeight="15"/>
  <cols>
    <col min="1" max="1" width="5.140625" customWidth="1"/>
    <col min="2" max="2" width="27.5703125" customWidth="1"/>
    <col min="3" max="3" width="46.85546875" customWidth="1"/>
    <col min="4" max="4" width="30" customWidth="1"/>
    <col min="5" max="5" width="10.5703125" customWidth="1"/>
    <col min="6" max="6" width="9.7109375" customWidth="1"/>
  </cols>
  <sheetData>
    <row r="1" spans="1:9">
      <c r="A1" s="111" t="str">
        <f>'Date initiale'!C3</f>
        <v>Universitatea de Arhitectură și Urbanism "Ion Mincu" București</v>
      </c>
      <c r="B1" s="111"/>
      <c r="C1" s="111"/>
      <c r="D1" s="111"/>
      <c r="E1" s="111"/>
    </row>
    <row r="2" spans="1:9">
      <c r="A2" s="111" t="str">
        <f>'Date initiale'!B4&amp;" "&amp;'Date initiale'!C4</f>
        <v>Facultatea ARHITECTURA</v>
      </c>
      <c r="B2" s="111"/>
      <c r="C2" s="111"/>
      <c r="D2" s="111"/>
      <c r="E2" s="111"/>
    </row>
    <row r="3" spans="1:9">
      <c r="A3" s="111" t="str">
        <f>'Date initiale'!B5&amp;" "&amp;'Date initiale'!C5</f>
        <v>Departamentul Sinteza proiectării de arhitectură</v>
      </c>
      <c r="B3" s="111"/>
      <c r="C3" s="111"/>
      <c r="D3" s="111"/>
      <c r="E3" s="111"/>
    </row>
    <row r="4" spans="1:9">
      <c r="A4" s="111" t="str">
        <f>'Date initiale'!C6&amp;", "&amp;'Date initiale'!C7</f>
        <v>Dordea Dragoș Mihai, 25</v>
      </c>
      <c r="B4" s="111"/>
      <c r="C4" s="111"/>
      <c r="D4" s="111"/>
      <c r="E4" s="111"/>
    </row>
    <row r="5" spans="1:9">
      <c r="A5" s="111"/>
      <c r="B5" s="111"/>
      <c r="C5" s="111"/>
      <c r="D5" s="111"/>
      <c r="E5" s="111"/>
    </row>
    <row r="6" spans="1:9" ht="15.75">
      <c r="A6" s="252" t="s">
        <v>110</v>
      </c>
    </row>
    <row r="7" spans="1:9" ht="15.75">
      <c r="A7" s="406" t="str">
        <f>'Descriere indicatori'!B31&amp;". "&amp;'Descriere indicatori'!C31</f>
        <v xml:space="preserve">I24. Îndrumare de doctorat sau în co-tutelă la nivel internaţional/naţional </v>
      </c>
      <c r="B7" s="406"/>
      <c r="C7" s="406"/>
      <c r="D7" s="406"/>
      <c r="E7" s="406"/>
      <c r="F7" s="406"/>
    </row>
    <row r="8" spans="1:9" ht="15.75" thickBot="1"/>
    <row r="9" spans="1:9" ht="30.75" thickBot="1">
      <c r="A9" s="143" t="s">
        <v>55</v>
      </c>
      <c r="B9" s="144" t="s">
        <v>153</v>
      </c>
      <c r="C9" s="144" t="s">
        <v>155</v>
      </c>
      <c r="D9" s="144" t="s">
        <v>154</v>
      </c>
      <c r="E9" s="144" t="s">
        <v>81</v>
      </c>
      <c r="F9" s="258" t="s">
        <v>147</v>
      </c>
      <c r="H9" s="240" t="s">
        <v>108</v>
      </c>
    </row>
    <row r="10" spans="1:9">
      <c r="A10" s="149">
        <v>1</v>
      </c>
      <c r="B10" s="272"/>
      <c r="C10" s="272"/>
      <c r="D10" s="272"/>
      <c r="E10" s="150"/>
      <c r="F10" s="312"/>
      <c r="H10" s="241" t="s">
        <v>266</v>
      </c>
      <c r="I10" s="338" t="s">
        <v>267</v>
      </c>
    </row>
    <row r="11" spans="1:9">
      <c r="A11" s="151">
        <f>A10+1</f>
        <v>2</v>
      </c>
      <c r="B11" s="265"/>
      <c r="C11" s="265"/>
      <c r="D11" s="265"/>
      <c r="E11" s="36"/>
      <c r="F11" s="313"/>
      <c r="I11" s="338" t="s">
        <v>268</v>
      </c>
    </row>
    <row r="12" spans="1:9">
      <c r="A12" s="151">
        <f t="shared" ref="A12:A19" si="0">A11+1</f>
        <v>3</v>
      </c>
      <c r="B12" s="265"/>
      <c r="C12" s="265"/>
      <c r="D12" s="265"/>
      <c r="E12" s="36"/>
      <c r="F12" s="313"/>
    </row>
    <row r="13" spans="1:9">
      <c r="A13" s="151">
        <f t="shared" si="0"/>
        <v>4</v>
      </c>
      <c r="B13" s="265"/>
      <c r="C13" s="265"/>
      <c r="D13" s="265"/>
      <c r="E13" s="36"/>
      <c r="F13" s="313"/>
    </row>
    <row r="14" spans="1:9">
      <c r="A14" s="151">
        <f t="shared" si="0"/>
        <v>5</v>
      </c>
      <c r="B14" s="265"/>
      <c r="C14" s="265"/>
      <c r="D14" s="265"/>
      <c r="E14" s="36"/>
      <c r="F14" s="313"/>
    </row>
    <row r="15" spans="1:9">
      <c r="A15" s="151">
        <f t="shared" si="0"/>
        <v>6</v>
      </c>
      <c r="B15" s="265"/>
      <c r="C15" s="265"/>
      <c r="D15" s="265"/>
      <c r="E15" s="36"/>
      <c r="F15" s="313"/>
    </row>
    <row r="16" spans="1:9">
      <c r="A16" s="151">
        <f t="shared" si="0"/>
        <v>7</v>
      </c>
      <c r="B16" s="265"/>
      <c r="C16" s="265"/>
      <c r="D16" s="265"/>
      <c r="E16" s="36"/>
      <c r="F16" s="313"/>
    </row>
    <row r="17" spans="1:6">
      <c r="A17" s="151">
        <f t="shared" si="0"/>
        <v>8</v>
      </c>
      <c r="B17" s="265"/>
      <c r="C17" s="265"/>
      <c r="D17" s="265"/>
      <c r="E17" s="36"/>
      <c r="F17" s="313"/>
    </row>
    <row r="18" spans="1:6">
      <c r="A18" s="151">
        <f t="shared" si="0"/>
        <v>9</v>
      </c>
      <c r="B18" s="265"/>
      <c r="C18" s="265"/>
      <c r="D18" s="265"/>
      <c r="E18" s="36"/>
      <c r="F18" s="313"/>
    </row>
    <row r="19" spans="1:6" ht="15.75" thickBot="1">
      <c r="A19" s="219">
        <f t="shared" si="0"/>
        <v>10</v>
      </c>
      <c r="B19" s="268"/>
      <c r="C19" s="268"/>
      <c r="D19" s="268"/>
      <c r="E19" s="140"/>
      <c r="F19" s="314"/>
    </row>
    <row r="20" spans="1:6" ht="15.75" thickBot="1">
      <c r="A20" s="315"/>
      <c r="B20" s="111"/>
      <c r="C20" s="111"/>
      <c r="D20" s="111"/>
      <c r="E20" s="114" t="str">
        <f>"Total "&amp;LEFT(A7,3)</f>
        <v>Total I24</v>
      </c>
      <c r="F20" s="273">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275"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E62"/>
  <sheetViews>
    <sheetView showGridLines="0" showRowColHeaders="0" topLeftCell="A24" zoomScale="115" zoomScaleNormal="115" workbookViewId="0">
      <selection activeCell="B43" sqref="B43:E43"/>
    </sheetView>
  </sheetViews>
  <sheetFormatPr defaultRowHeight="15"/>
  <cols>
    <col min="1" max="1" width="3.85546875" customWidth="1"/>
    <col min="2" max="2" width="9.140625" customWidth="1"/>
    <col min="3" max="3" width="55" customWidth="1"/>
    <col min="4" max="4" width="9.42578125" style="63" customWidth="1"/>
    <col min="5" max="5" width="14.28515625" customWidth="1"/>
  </cols>
  <sheetData>
    <row r="1" spans="2:5">
      <c r="B1" s="77" t="s">
        <v>187</v>
      </c>
      <c r="D1"/>
    </row>
    <row r="2" spans="2:5">
      <c r="B2" s="77"/>
      <c r="D2"/>
    </row>
    <row r="3" spans="2:5" ht="45">
      <c r="B3" s="62" t="s">
        <v>63</v>
      </c>
      <c r="C3" s="11" t="s">
        <v>17</v>
      </c>
      <c r="D3" s="62" t="s">
        <v>18</v>
      </c>
      <c r="E3" s="11" t="s">
        <v>97</v>
      </c>
    </row>
    <row r="4" spans="2:5" ht="30">
      <c r="B4" s="68" t="s">
        <v>112</v>
      </c>
      <c r="C4" s="10" t="s">
        <v>20</v>
      </c>
      <c r="D4" s="68" t="s">
        <v>196</v>
      </c>
      <c r="E4" s="65" t="s">
        <v>98</v>
      </c>
    </row>
    <row r="5" spans="2:5">
      <c r="B5" s="68" t="s">
        <v>113</v>
      </c>
      <c r="C5" s="10" t="s">
        <v>22</v>
      </c>
      <c r="D5" s="68" t="s">
        <v>197</v>
      </c>
      <c r="E5" s="65" t="s">
        <v>16</v>
      </c>
    </row>
    <row r="6" spans="2:5" ht="30">
      <c r="B6" s="68" t="s">
        <v>114</v>
      </c>
      <c r="C6" s="28" t="s">
        <v>24</v>
      </c>
      <c r="D6" s="68" t="s">
        <v>198</v>
      </c>
      <c r="E6" s="65" t="s">
        <v>25</v>
      </c>
    </row>
    <row r="7" spans="2:5">
      <c r="B7" s="68" t="s">
        <v>115</v>
      </c>
      <c r="C7" s="10" t="s">
        <v>199</v>
      </c>
      <c r="D7" s="68" t="s">
        <v>198</v>
      </c>
      <c r="E7" s="65" t="s">
        <v>27</v>
      </c>
    </row>
    <row r="8" spans="2:5" s="17" customFormat="1" ht="60">
      <c r="B8" s="68" t="s">
        <v>116</v>
      </c>
      <c r="C8" s="65" t="s">
        <v>200</v>
      </c>
      <c r="D8" s="68" t="s">
        <v>198</v>
      </c>
      <c r="E8" s="65" t="s">
        <v>27</v>
      </c>
    </row>
    <row r="9" spans="2:5" ht="30" customHeight="1">
      <c r="B9" s="68" t="s">
        <v>117</v>
      </c>
      <c r="C9" s="14" t="s">
        <v>201</v>
      </c>
      <c r="D9" s="68" t="s">
        <v>202</v>
      </c>
      <c r="E9" s="65" t="s">
        <v>27</v>
      </c>
    </row>
    <row r="10" spans="2:5" ht="30" customHeight="1">
      <c r="B10" s="68" t="s">
        <v>118</v>
      </c>
      <c r="C10" s="14" t="s">
        <v>203</v>
      </c>
      <c r="D10" s="68" t="s">
        <v>202</v>
      </c>
      <c r="E10" s="65" t="s">
        <v>27</v>
      </c>
    </row>
    <row r="11" spans="2:5" ht="30">
      <c r="B11" s="68" t="s">
        <v>119</v>
      </c>
      <c r="C11" s="14" t="s">
        <v>204</v>
      </c>
      <c r="D11" s="68" t="s">
        <v>198</v>
      </c>
      <c r="E11" s="65" t="s">
        <v>32</v>
      </c>
    </row>
    <row r="12" spans="2:5" ht="30">
      <c r="B12" s="68" t="s">
        <v>120</v>
      </c>
      <c r="C12" s="10" t="s">
        <v>205</v>
      </c>
      <c r="D12" s="68" t="s">
        <v>206</v>
      </c>
      <c r="E12" s="65" t="s">
        <v>32</v>
      </c>
    </row>
    <row r="13" spans="2:5" ht="62.25" customHeight="1">
      <c r="B13" s="68" t="s">
        <v>121</v>
      </c>
      <c r="C13" s="64" t="s">
        <v>207</v>
      </c>
      <c r="D13" s="68" t="s">
        <v>208</v>
      </c>
      <c r="E13" s="65" t="s">
        <v>35</v>
      </c>
    </row>
    <row r="14" spans="2:5" ht="60">
      <c r="B14" s="69" t="s">
        <v>122</v>
      </c>
      <c r="C14" s="14" t="s">
        <v>209</v>
      </c>
      <c r="D14" s="68" t="s">
        <v>210</v>
      </c>
      <c r="E14" s="65" t="s">
        <v>37</v>
      </c>
    </row>
    <row r="15" spans="2:5" ht="76.5" customHeight="1">
      <c r="B15" s="70"/>
      <c r="C15" s="14" t="s">
        <v>211</v>
      </c>
      <c r="D15" s="68" t="s">
        <v>212</v>
      </c>
      <c r="E15" s="65" t="s">
        <v>38</v>
      </c>
    </row>
    <row r="16" spans="2:5" ht="30">
      <c r="B16" s="71"/>
      <c r="C16" s="31" t="s">
        <v>213</v>
      </c>
      <c r="D16" s="68" t="s">
        <v>214</v>
      </c>
      <c r="E16" s="65" t="s">
        <v>39</v>
      </c>
    </row>
    <row r="17" spans="2:5" ht="90" customHeight="1">
      <c r="B17" s="68" t="s">
        <v>123</v>
      </c>
      <c r="C17" s="14" t="s">
        <v>215</v>
      </c>
      <c r="D17" s="68" t="s">
        <v>216</v>
      </c>
      <c r="E17" s="65" t="s">
        <v>59</v>
      </c>
    </row>
    <row r="18" spans="2:5" ht="61.5" customHeight="1">
      <c r="B18" s="68" t="s">
        <v>124</v>
      </c>
      <c r="C18" s="14" t="s">
        <v>217</v>
      </c>
      <c r="D18" s="68" t="s">
        <v>218</v>
      </c>
      <c r="E18" s="65" t="s">
        <v>59</v>
      </c>
    </row>
    <row r="19" spans="2:5" ht="75" customHeight="1">
      <c r="B19" s="399" t="s">
        <v>125</v>
      </c>
      <c r="C19" s="10" t="s">
        <v>219</v>
      </c>
      <c r="D19" s="68" t="s">
        <v>220</v>
      </c>
      <c r="E19" s="65" t="s">
        <v>59</v>
      </c>
    </row>
    <row r="20" spans="2:5" ht="45">
      <c r="B20" s="400"/>
      <c r="C20" s="10" t="s">
        <v>221</v>
      </c>
      <c r="D20" s="68" t="s">
        <v>222</v>
      </c>
      <c r="E20" s="65" t="s">
        <v>59</v>
      </c>
    </row>
    <row r="21" spans="2:5" ht="60">
      <c r="B21" s="71"/>
      <c r="C21" s="10" t="s">
        <v>62</v>
      </c>
      <c r="D21" s="68" t="s">
        <v>223</v>
      </c>
      <c r="E21" s="65" t="s">
        <v>59</v>
      </c>
    </row>
    <row r="22" spans="2:5" ht="75">
      <c r="B22" s="68" t="s">
        <v>0</v>
      </c>
      <c r="C22" s="10" t="s">
        <v>224</v>
      </c>
      <c r="D22" s="68" t="s">
        <v>225</v>
      </c>
      <c r="E22" s="65" t="s">
        <v>59</v>
      </c>
    </row>
    <row r="23" spans="2:5" ht="135.75" customHeight="1">
      <c r="B23" s="74" t="s">
        <v>126</v>
      </c>
      <c r="C23" s="72" t="s">
        <v>226</v>
      </c>
      <c r="D23" s="73" t="s">
        <v>227</v>
      </c>
      <c r="E23" s="72" t="s">
        <v>228</v>
      </c>
    </row>
    <row r="24" spans="2:5" ht="60">
      <c r="B24" s="71" t="s">
        <v>127</v>
      </c>
      <c r="C24" s="58" t="s">
        <v>229</v>
      </c>
      <c r="D24" s="71" t="s">
        <v>230</v>
      </c>
      <c r="E24" s="67" t="s">
        <v>65</v>
      </c>
    </row>
    <row r="25" spans="2:5" ht="75">
      <c r="B25" s="68" t="s">
        <v>128</v>
      </c>
      <c r="C25" s="14" t="s">
        <v>231</v>
      </c>
      <c r="D25" s="68" t="s">
        <v>232</v>
      </c>
      <c r="E25" s="65" t="s">
        <v>67</v>
      </c>
    </row>
    <row r="26" spans="2:5" ht="106.5" customHeight="1">
      <c r="B26" s="68" t="s">
        <v>129</v>
      </c>
      <c r="C26" s="76" t="s">
        <v>233</v>
      </c>
      <c r="D26" s="68" t="s">
        <v>99</v>
      </c>
      <c r="E26" s="65" t="s">
        <v>41</v>
      </c>
    </row>
    <row r="27" spans="2:5" ht="45">
      <c r="B27" s="68" t="s">
        <v>130</v>
      </c>
      <c r="C27" s="75" t="s">
        <v>234</v>
      </c>
      <c r="D27" s="68" t="s">
        <v>235</v>
      </c>
      <c r="E27" s="65" t="s">
        <v>43</v>
      </c>
    </row>
    <row r="28" spans="2:5" ht="30">
      <c r="B28" s="68" t="s">
        <v>131</v>
      </c>
      <c r="C28" s="67" t="s">
        <v>236</v>
      </c>
      <c r="D28" s="68" t="s">
        <v>232</v>
      </c>
      <c r="E28" s="65" t="s">
        <v>43</v>
      </c>
    </row>
    <row r="29" spans="2:5" ht="107.25" customHeight="1">
      <c r="B29" s="68" t="s">
        <v>132</v>
      </c>
      <c r="C29" s="66" t="s">
        <v>264</v>
      </c>
      <c r="D29" s="68" t="s">
        <v>100</v>
      </c>
      <c r="E29" s="65" t="s">
        <v>46</v>
      </c>
    </row>
    <row r="30" spans="2:5" ht="75">
      <c r="B30" s="68" t="s">
        <v>133</v>
      </c>
      <c r="C30" s="65" t="s">
        <v>237</v>
      </c>
      <c r="D30" s="68" t="s">
        <v>238</v>
      </c>
      <c r="E30" s="65" t="s">
        <v>41</v>
      </c>
    </row>
    <row r="31" spans="2:5" ht="75">
      <c r="B31" s="68" t="s">
        <v>239</v>
      </c>
      <c r="C31" s="65" t="s">
        <v>49</v>
      </c>
      <c r="D31" s="68" t="s">
        <v>240</v>
      </c>
      <c r="E31" s="65" t="s">
        <v>241</v>
      </c>
    </row>
    <row r="33" spans="2:5">
      <c r="B33" s="402" t="s">
        <v>193</v>
      </c>
      <c r="C33" s="397"/>
      <c r="D33" s="397"/>
      <c r="E33" s="397"/>
    </row>
    <row r="34" spans="2:5">
      <c r="B34" s="397"/>
      <c r="C34" s="397"/>
      <c r="D34" s="397"/>
      <c r="E34" s="397"/>
    </row>
    <row r="35" spans="2:5">
      <c r="B35" s="397"/>
      <c r="C35" s="397"/>
      <c r="D35" s="397"/>
      <c r="E35" s="397"/>
    </row>
    <row r="36" spans="2:5">
      <c r="B36" s="397"/>
      <c r="C36" s="397"/>
      <c r="D36" s="397"/>
      <c r="E36" s="397"/>
    </row>
    <row r="37" spans="2:5">
      <c r="B37" s="397"/>
      <c r="C37" s="397"/>
      <c r="D37" s="397"/>
      <c r="E37" s="397"/>
    </row>
    <row r="38" spans="2:5">
      <c r="B38" s="397"/>
      <c r="C38" s="397"/>
      <c r="D38" s="397"/>
      <c r="E38" s="397"/>
    </row>
    <row r="39" spans="2:5">
      <c r="B39" s="397"/>
      <c r="C39" s="397"/>
      <c r="D39" s="397"/>
      <c r="E39" s="397"/>
    </row>
    <row r="40" spans="2:5" ht="128.25" customHeight="1">
      <c r="B40" s="397"/>
      <c r="C40" s="397"/>
      <c r="D40" s="397"/>
      <c r="E40" s="397"/>
    </row>
    <row r="41" spans="2:5">
      <c r="B41" s="401" t="s">
        <v>191</v>
      </c>
      <c r="C41" s="401"/>
      <c r="D41" s="401"/>
      <c r="E41" s="401"/>
    </row>
    <row r="42" spans="2:5" ht="48.75" customHeight="1">
      <c r="B42" s="397" t="s">
        <v>50</v>
      </c>
      <c r="C42" s="397"/>
      <c r="D42" s="397"/>
      <c r="E42" s="397"/>
    </row>
    <row r="43" spans="2:5" ht="64.5" customHeight="1">
      <c r="B43" s="397" t="s">
        <v>188</v>
      </c>
      <c r="C43" s="397"/>
      <c r="D43" s="397"/>
      <c r="E43" s="397"/>
    </row>
    <row r="44" spans="2:5" ht="59.25" customHeight="1">
      <c r="B44" s="397" t="s">
        <v>189</v>
      </c>
      <c r="C44" s="397"/>
      <c r="D44" s="397"/>
      <c r="E44" s="397"/>
    </row>
    <row r="45" spans="2:5" ht="46.5" customHeight="1">
      <c r="B45" s="397" t="s">
        <v>190</v>
      </c>
      <c r="C45" s="397"/>
      <c r="D45" s="397"/>
      <c r="E45" s="397"/>
    </row>
    <row r="46" spans="2:5" ht="32.25" customHeight="1">
      <c r="B46" s="397" t="s">
        <v>192</v>
      </c>
      <c r="C46" s="397"/>
      <c r="D46" s="397"/>
      <c r="E46" s="397"/>
    </row>
    <row r="47" spans="2:5">
      <c r="B47" s="398" t="s">
        <v>179</v>
      </c>
      <c r="C47" s="397"/>
      <c r="D47" s="397"/>
      <c r="E47" s="397"/>
    </row>
    <row r="48" spans="2:5">
      <c r="B48" s="397"/>
      <c r="C48" s="397"/>
      <c r="D48" s="397"/>
      <c r="E48" s="397"/>
    </row>
    <row r="49" spans="2:5">
      <c r="B49" s="397"/>
      <c r="C49" s="397"/>
      <c r="D49" s="397"/>
      <c r="E49" s="397"/>
    </row>
    <row r="50" spans="2:5">
      <c r="B50" s="397"/>
      <c r="C50" s="397"/>
      <c r="D50" s="397"/>
      <c r="E50" s="397"/>
    </row>
    <row r="51" spans="2:5">
      <c r="B51" s="397"/>
      <c r="C51" s="397"/>
      <c r="D51" s="397"/>
      <c r="E51" s="397"/>
    </row>
    <row r="52" spans="2:5">
      <c r="B52" s="397"/>
      <c r="C52" s="397"/>
      <c r="D52" s="397"/>
      <c r="E52" s="397"/>
    </row>
    <row r="53" spans="2:5">
      <c r="B53" s="397"/>
      <c r="C53" s="397"/>
      <c r="D53" s="397"/>
      <c r="E53" s="397"/>
    </row>
    <row r="54" spans="2:5" ht="114" customHeight="1">
      <c r="B54" s="397"/>
      <c r="C54" s="397"/>
      <c r="D54" s="397"/>
      <c r="E54" s="397"/>
    </row>
    <row r="56" spans="2:5">
      <c r="B56" s="338" t="s">
        <v>194</v>
      </c>
    </row>
    <row r="57" spans="2:5" ht="63" customHeight="1">
      <c r="B57" s="396" t="s">
        <v>195</v>
      </c>
      <c r="C57" s="397"/>
      <c r="D57" s="397"/>
      <c r="E57" s="397"/>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B29" sqref="B29"/>
    </sheetView>
  </sheetViews>
  <sheetFormatPr defaultRowHeight="15"/>
  <cols>
    <col min="2" max="2" width="46.5703125" customWidth="1"/>
    <col min="3" max="4" width="14.28515625" customWidth="1"/>
  </cols>
  <sheetData>
    <row r="1" spans="1:8">
      <c r="A1" s="77" t="s">
        <v>103</v>
      </c>
    </row>
    <row r="3" spans="1:8" ht="64.5" customHeight="1">
      <c r="A3" s="79" t="s">
        <v>2</v>
      </c>
      <c r="B3" s="78" t="s">
        <v>1</v>
      </c>
      <c r="C3" s="80" t="s">
        <v>3</v>
      </c>
      <c r="D3" s="80"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40" t="s">
        <v>8</v>
      </c>
      <c r="B7" s="339" t="s">
        <v>244</v>
      </c>
      <c r="C7" s="340" t="s">
        <v>12</v>
      </c>
      <c r="D7" s="340"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3" workbookViewId="0">
      <selection activeCell="B10" sqref="B10:I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37" t="str">
        <f>'Date initiale'!C3</f>
        <v>Universitatea de Arhitectură și Urbanism "Ion Mincu" București</v>
      </c>
      <c r="B1" s="237"/>
      <c r="C1" s="237"/>
      <c r="D1" s="2"/>
      <c r="E1" s="2"/>
      <c r="F1" s="3"/>
      <c r="G1" s="3"/>
      <c r="H1" s="3"/>
      <c r="I1" s="3"/>
    </row>
    <row r="2" spans="1:31" ht="15.75">
      <c r="A2" s="237" t="str">
        <f>'Date initiale'!B4&amp;" "&amp;'Date initiale'!C4</f>
        <v>Facultatea ARHITECTURA</v>
      </c>
      <c r="B2" s="237"/>
      <c r="C2" s="237"/>
      <c r="D2" s="2"/>
      <c r="E2" s="2"/>
      <c r="F2" s="3"/>
      <c r="G2" s="3"/>
      <c r="H2" s="3"/>
      <c r="I2" s="3"/>
    </row>
    <row r="3" spans="1:31" ht="15.75">
      <c r="A3" s="237" t="str">
        <f>'Date initiale'!B5&amp;" "&amp;'Date initiale'!C5</f>
        <v>Departamentul Sinteza proiectării de arhitectură</v>
      </c>
      <c r="B3" s="237"/>
      <c r="C3" s="237"/>
      <c r="D3" s="2"/>
      <c r="E3" s="2"/>
      <c r="F3" s="2"/>
      <c r="G3" s="2"/>
      <c r="H3" s="2"/>
      <c r="I3" s="2"/>
    </row>
    <row r="4" spans="1:31" ht="15.75">
      <c r="A4" s="404" t="str">
        <f>'Date initiale'!C6&amp;", "&amp;'Date initiale'!C7</f>
        <v>Dordea Dragoș Mihai, 25</v>
      </c>
      <c r="B4" s="404"/>
      <c r="C4" s="404"/>
      <c r="D4" s="2"/>
      <c r="E4" s="2"/>
      <c r="F4" s="3"/>
      <c r="G4" s="3"/>
      <c r="H4" s="3"/>
      <c r="I4" s="3"/>
    </row>
    <row r="5" spans="1:31" ht="15.75">
      <c r="A5" s="238"/>
      <c r="B5" s="238"/>
      <c r="C5" s="238"/>
      <c r="D5" s="2"/>
      <c r="E5" s="2"/>
      <c r="F5" s="3"/>
      <c r="G5" s="3"/>
      <c r="H5" s="3"/>
      <c r="I5" s="3"/>
    </row>
    <row r="6" spans="1:31" ht="15.75">
      <c r="A6" s="403" t="s">
        <v>110</v>
      </c>
      <c r="B6" s="403"/>
      <c r="C6" s="403"/>
      <c r="D6" s="403"/>
      <c r="E6" s="403"/>
      <c r="F6" s="403"/>
      <c r="G6" s="403"/>
      <c r="H6" s="403"/>
      <c r="I6" s="403"/>
    </row>
    <row r="7" spans="1:31" ht="15.75">
      <c r="A7" s="403" t="str">
        <f>'Descriere indicatori'!B4&amp;". "&amp;'Descriere indicatori'!C4</f>
        <v xml:space="preserve">I1. Cărţi de autor/capitole publicate la edituri cu prestigiu internaţional* </v>
      </c>
      <c r="B7" s="403"/>
      <c r="C7" s="403"/>
      <c r="D7" s="403"/>
      <c r="E7" s="403"/>
      <c r="F7" s="403"/>
      <c r="G7" s="403"/>
      <c r="H7" s="403"/>
      <c r="I7" s="403"/>
    </row>
    <row r="8" spans="1:31" ht="16.5" thickBot="1">
      <c r="A8" s="33"/>
      <c r="B8" s="33"/>
      <c r="C8" s="33"/>
      <c r="D8" s="33"/>
      <c r="E8" s="33"/>
      <c r="F8" s="33"/>
      <c r="G8" s="33"/>
      <c r="H8" s="33"/>
      <c r="I8" s="33"/>
    </row>
    <row r="9" spans="1:31" s="6" customFormat="1" ht="60.75" thickBot="1">
      <c r="A9" s="174" t="s">
        <v>55</v>
      </c>
      <c r="B9" s="175" t="s">
        <v>83</v>
      </c>
      <c r="C9" s="175" t="s">
        <v>175</v>
      </c>
      <c r="D9" s="175" t="s">
        <v>85</v>
      </c>
      <c r="E9" s="175" t="s">
        <v>86</v>
      </c>
      <c r="F9" s="176" t="s">
        <v>87</v>
      </c>
      <c r="G9" s="175" t="s">
        <v>88</v>
      </c>
      <c r="H9" s="175" t="s">
        <v>89</v>
      </c>
      <c r="I9" s="177" t="s">
        <v>90</v>
      </c>
      <c r="J9" s="4"/>
      <c r="K9" s="240" t="s">
        <v>108</v>
      </c>
      <c r="L9" s="5"/>
      <c r="M9" s="5"/>
      <c r="N9" s="5"/>
      <c r="O9" s="5"/>
      <c r="P9" s="5"/>
      <c r="Q9" s="5"/>
      <c r="R9" s="5"/>
      <c r="S9" s="5"/>
      <c r="T9" s="5"/>
      <c r="U9" s="5"/>
      <c r="V9" s="5"/>
      <c r="W9" s="5"/>
      <c r="X9" s="5"/>
      <c r="Y9" s="5"/>
      <c r="Z9" s="5"/>
      <c r="AA9" s="5"/>
      <c r="AB9" s="5"/>
      <c r="AC9" s="5"/>
      <c r="AD9" s="5"/>
      <c r="AE9" s="5"/>
    </row>
    <row r="10" spans="1:31" s="6" customFormat="1" ht="15.75">
      <c r="A10" s="97">
        <v>1</v>
      </c>
      <c r="J10" s="8"/>
      <c r="K10" s="241" t="s">
        <v>109</v>
      </c>
      <c r="L10" s="341" t="s">
        <v>245</v>
      </c>
      <c r="M10" s="9"/>
      <c r="N10" s="9"/>
      <c r="O10" s="9"/>
      <c r="P10" s="9"/>
      <c r="Q10" s="9"/>
      <c r="R10" s="9"/>
      <c r="S10" s="9"/>
      <c r="T10" s="9"/>
      <c r="U10" s="5"/>
      <c r="V10" s="5"/>
      <c r="W10" s="5"/>
      <c r="X10" s="5"/>
      <c r="Y10" s="5"/>
      <c r="Z10" s="5"/>
      <c r="AA10" s="5"/>
      <c r="AB10" s="5"/>
      <c r="AC10" s="5"/>
      <c r="AD10" s="5"/>
      <c r="AE10" s="5"/>
    </row>
    <row r="11" spans="1:31" s="6" customFormat="1" ht="15.75">
      <c r="A11" s="101">
        <f>A10+1</f>
        <v>2</v>
      </c>
      <c r="B11" s="102"/>
      <c r="C11" s="103"/>
      <c r="D11" s="102"/>
      <c r="E11" s="104"/>
      <c r="F11" s="105"/>
      <c r="G11" s="106"/>
      <c r="H11" s="106"/>
      <c r="I11" s="283"/>
      <c r="J11" s="8"/>
      <c r="K11" s="63"/>
      <c r="L11" s="9"/>
      <c r="M11" s="9"/>
      <c r="N11" s="9"/>
      <c r="O11" s="9"/>
      <c r="P11" s="9"/>
      <c r="Q11" s="9"/>
      <c r="R11" s="9"/>
      <c r="S11" s="9"/>
      <c r="T11" s="9"/>
      <c r="U11" s="5"/>
      <c r="V11" s="5"/>
      <c r="W11" s="5"/>
      <c r="X11" s="5"/>
      <c r="Y11" s="5"/>
      <c r="Z11" s="5"/>
      <c r="AA11" s="5"/>
      <c r="AB11" s="5"/>
      <c r="AC11" s="5"/>
      <c r="AD11" s="5"/>
      <c r="AE11" s="5"/>
    </row>
    <row r="12" spans="1:31" s="6" customFormat="1" ht="15.75">
      <c r="A12" s="101">
        <f t="shared" ref="A12:A19" si="0">A11+1</f>
        <v>3</v>
      </c>
      <c r="B12" s="103"/>
      <c r="C12" s="103"/>
      <c r="D12" s="103"/>
      <c r="E12" s="104"/>
      <c r="F12" s="105"/>
      <c r="G12" s="106"/>
      <c r="H12" s="106"/>
      <c r="I12" s="283"/>
      <c r="J12" s="8"/>
      <c r="K12" s="9"/>
      <c r="L12" s="9"/>
      <c r="M12" s="9"/>
      <c r="N12" s="9"/>
      <c r="O12" s="9"/>
      <c r="P12" s="9"/>
      <c r="Q12" s="9"/>
      <c r="R12" s="9"/>
      <c r="S12" s="9"/>
      <c r="T12" s="9"/>
      <c r="U12" s="5"/>
      <c r="V12" s="5"/>
      <c r="W12" s="5"/>
      <c r="X12" s="5"/>
      <c r="Y12" s="5"/>
      <c r="Z12" s="5"/>
      <c r="AA12" s="5"/>
      <c r="AB12" s="5"/>
      <c r="AC12" s="5"/>
      <c r="AD12" s="5"/>
      <c r="AE12" s="5"/>
    </row>
    <row r="13" spans="1:31" s="6" customFormat="1" ht="15.75">
      <c r="A13" s="101">
        <f t="shared" si="0"/>
        <v>4</v>
      </c>
      <c r="B13" s="102"/>
      <c r="C13" s="103"/>
      <c r="D13" s="102"/>
      <c r="E13" s="104"/>
      <c r="F13" s="105"/>
      <c r="G13" s="106"/>
      <c r="H13" s="106"/>
      <c r="I13" s="283"/>
      <c r="J13" s="8"/>
      <c r="K13" s="9"/>
      <c r="L13" s="9"/>
      <c r="M13" s="9"/>
      <c r="N13" s="9"/>
      <c r="O13" s="9"/>
      <c r="P13" s="9"/>
      <c r="Q13" s="9"/>
      <c r="R13" s="9"/>
      <c r="S13" s="9"/>
      <c r="T13" s="9"/>
      <c r="U13" s="5"/>
      <c r="V13" s="5"/>
      <c r="W13" s="5"/>
      <c r="X13" s="5"/>
      <c r="Y13" s="5"/>
      <c r="Z13" s="5"/>
      <c r="AA13" s="5"/>
      <c r="AB13" s="5"/>
      <c r="AC13" s="5"/>
      <c r="AD13" s="5"/>
      <c r="AE13" s="5"/>
    </row>
    <row r="14" spans="1:31" s="6" customFormat="1" ht="15.75">
      <c r="A14" s="101">
        <f t="shared" si="0"/>
        <v>5</v>
      </c>
      <c r="B14" s="103"/>
      <c r="C14" s="103"/>
      <c r="D14" s="103"/>
      <c r="E14" s="104"/>
      <c r="F14" s="105"/>
      <c r="G14" s="106"/>
      <c r="H14" s="106"/>
      <c r="I14" s="283"/>
      <c r="J14" s="8"/>
      <c r="K14" s="9"/>
      <c r="L14" s="9"/>
      <c r="M14" s="9"/>
      <c r="N14" s="9"/>
      <c r="O14" s="9"/>
      <c r="P14" s="9"/>
      <c r="Q14" s="9"/>
      <c r="R14" s="9"/>
      <c r="S14" s="9"/>
      <c r="T14" s="9"/>
      <c r="U14" s="5"/>
      <c r="V14" s="5"/>
      <c r="W14" s="5"/>
      <c r="X14" s="5"/>
      <c r="Y14" s="5"/>
      <c r="Z14" s="5"/>
      <c r="AA14" s="5"/>
      <c r="AB14" s="5"/>
      <c r="AC14" s="5"/>
      <c r="AD14" s="5"/>
      <c r="AE14" s="5"/>
    </row>
    <row r="15" spans="1:31" s="6" customFormat="1" ht="15.75">
      <c r="A15" s="101">
        <f t="shared" si="0"/>
        <v>6</v>
      </c>
      <c r="B15" s="103"/>
      <c r="C15" s="103"/>
      <c r="D15" s="103"/>
      <c r="E15" s="104"/>
      <c r="F15" s="105"/>
      <c r="G15" s="106"/>
      <c r="H15" s="106"/>
      <c r="I15" s="283"/>
      <c r="J15" s="8"/>
      <c r="K15" s="9"/>
      <c r="L15" s="9"/>
      <c r="M15" s="9"/>
      <c r="N15" s="9"/>
      <c r="O15" s="9"/>
      <c r="P15" s="9"/>
      <c r="Q15" s="9"/>
      <c r="R15" s="9"/>
      <c r="S15" s="9"/>
      <c r="T15" s="9"/>
      <c r="U15" s="5"/>
      <c r="V15" s="5"/>
      <c r="W15" s="5"/>
      <c r="X15" s="5"/>
      <c r="Y15" s="5"/>
      <c r="Z15" s="5"/>
      <c r="AA15" s="5"/>
      <c r="AB15" s="5"/>
      <c r="AC15" s="5"/>
      <c r="AD15" s="5"/>
      <c r="AE15" s="5"/>
    </row>
    <row r="16" spans="1:31" s="6" customFormat="1" ht="15.75">
      <c r="A16" s="101">
        <f t="shared" si="0"/>
        <v>7</v>
      </c>
      <c r="B16" s="102"/>
      <c r="C16" s="103"/>
      <c r="D16" s="102"/>
      <c r="E16" s="104"/>
      <c r="F16" s="105"/>
      <c r="G16" s="106"/>
      <c r="H16" s="106"/>
      <c r="I16" s="283"/>
      <c r="J16" s="8"/>
      <c r="K16" s="9"/>
      <c r="L16" s="9"/>
      <c r="M16" s="9"/>
      <c r="N16" s="9"/>
      <c r="O16" s="9"/>
      <c r="P16" s="9"/>
      <c r="Q16" s="9"/>
      <c r="R16" s="9"/>
      <c r="S16" s="9"/>
      <c r="T16" s="9"/>
      <c r="U16" s="5"/>
      <c r="V16" s="5"/>
      <c r="W16" s="5"/>
      <c r="X16" s="5"/>
      <c r="Y16" s="5"/>
      <c r="Z16" s="5"/>
      <c r="AA16" s="5"/>
      <c r="AB16" s="5"/>
      <c r="AC16" s="5"/>
      <c r="AD16" s="5"/>
      <c r="AE16" s="5"/>
    </row>
    <row r="17" spans="1:31" s="6" customFormat="1" ht="15.75">
      <c r="A17" s="101">
        <f t="shared" si="0"/>
        <v>8</v>
      </c>
      <c r="B17" s="103"/>
      <c r="C17" s="103"/>
      <c r="D17" s="103"/>
      <c r="E17" s="104"/>
      <c r="F17" s="105"/>
      <c r="G17" s="106"/>
      <c r="H17" s="106"/>
      <c r="I17" s="283"/>
      <c r="J17" s="8"/>
      <c r="K17" s="9"/>
      <c r="L17" s="9"/>
      <c r="M17" s="9"/>
      <c r="N17" s="9"/>
      <c r="O17" s="9"/>
      <c r="P17" s="9"/>
      <c r="Q17" s="9"/>
      <c r="R17" s="9"/>
      <c r="S17" s="9"/>
      <c r="T17" s="9"/>
      <c r="U17" s="5"/>
      <c r="V17" s="5"/>
      <c r="W17" s="5"/>
      <c r="X17" s="5"/>
      <c r="Y17" s="5"/>
      <c r="Z17" s="5"/>
      <c r="AA17" s="5"/>
      <c r="AB17" s="5"/>
      <c r="AC17" s="5"/>
      <c r="AD17" s="5"/>
      <c r="AE17" s="5"/>
    </row>
    <row r="18" spans="1:31" s="6" customFormat="1" ht="15.75">
      <c r="A18" s="101">
        <f t="shared" si="0"/>
        <v>9</v>
      </c>
      <c r="B18" s="102"/>
      <c r="C18" s="103"/>
      <c r="D18" s="102"/>
      <c r="E18" s="104"/>
      <c r="F18" s="105"/>
      <c r="G18" s="106"/>
      <c r="H18" s="106"/>
      <c r="I18" s="283"/>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c r="A19" s="113">
        <f t="shared" si="0"/>
        <v>10</v>
      </c>
      <c r="B19" s="107"/>
      <c r="C19" s="107"/>
      <c r="D19" s="107"/>
      <c r="E19" s="108"/>
      <c r="F19" s="109"/>
      <c r="G19" s="110"/>
      <c r="H19" s="110"/>
      <c r="I19" s="284"/>
      <c r="J19" s="8"/>
      <c r="K19" s="9"/>
      <c r="L19" s="9"/>
      <c r="M19" s="9"/>
      <c r="N19" s="9"/>
      <c r="O19" s="9"/>
      <c r="P19" s="9"/>
      <c r="Q19" s="9"/>
      <c r="R19" s="9"/>
      <c r="S19" s="9"/>
      <c r="T19" s="9"/>
      <c r="U19" s="5"/>
      <c r="V19" s="5"/>
      <c r="W19" s="5"/>
      <c r="X19" s="5"/>
      <c r="Y19" s="5"/>
      <c r="Z19" s="5"/>
      <c r="AA19" s="5"/>
      <c r="AB19" s="5"/>
      <c r="AC19" s="5"/>
      <c r="AD19" s="5"/>
      <c r="AE19" s="5"/>
    </row>
    <row r="20" spans="1:31" ht="15.75" thickBot="1">
      <c r="A20" s="315"/>
      <c r="B20" s="111"/>
      <c r="C20" s="111"/>
      <c r="D20" s="111"/>
      <c r="E20" s="111"/>
      <c r="F20" s="111"/>
      <c r="G20" s="111"/>
      <c r="H20" s="114" t="str">
        <f>"Total "&amp;LEFT(A7,2)</f>
        <v>Total I1</v>
      </c>
      <c r="I20" s="115">
        <f>SUM(I11:I19)</f>
        <v>0</v>
      </c>
    </row>
    <row r="22" spans="1:31" ht="33.75" customHeight="1">
      <c r="A22" s="40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5"/>
      <c r="C22" s="405"/>
      <c r="D22" s="405"/>
      <c r="E22" s="405"/>
      <c r="F22" s="405"/>
      <c r="G22" s="405"/>
      <c r="H22" s="405"/>
      <c r="I22" s="405"/>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4"/>
  <sheetViews>
    <sheetView topLeftCell="A3" zoomScale="85" zoomScaleNormal="85" workbookViewId="0">
      <selection activeCell="H30" sqref="H3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37" t="str">
        <f>'Date initiale'!C3</f>
        <v>Universitatea de Arhitectură și Urbanism "Ion Mincu" București</v>
      </c>
      <c r="B1" s="237"/>
      <c r="C1" s="237"/>
      <c r="D1" s="2"/>
      <c r="E1" s="2"/>
      <c r="F1" s="3"/>
      <c r="G1" s="3"/>
      <c r="H1" s="3"/>
      <c r="I1" s="3"/>
    </row>
    <row r="2" spans="1:31" ht="15.75">
      <c r="A2" s="237" t="str">
        <f>'Date initiale'!B4&amp;" "&amp;'Date initiale'!C4</f>
        <v>Facultatea ARHITECTURA</v>
      </c>
      <c r="B2" s="237"/>
      <c r="C2" s="237"/>
      <c r="D2" s="2"/>
      <c r="E2" s="2"/>
      <c r="F2" s="3"/>
      <c r="G2" s="3"/>
      <c r="H2" s="3"/>
      <c r="I2" s="3"/>
    </row>
    <row r="3" spans="1:31" ht="15.75">
      <c r="A3" s="237" t="str">
        <f>'Date initiale'!B5&amp;" "&amp;'Date initiale'!C5</f>
        <v>Departamentul Sinteza proiectării de arhitectură</v>
      </c>
      <c r="B3" s="237"/>
      <c r="C3" s="237"/>
      <c r="D3" s="2"/>
      <c r="E3" s="2"/>
      <c r="F3" s="2"/>
      <c r="G3" s="2"/>
      <c r="H3" s="2"/>
      <c r="I3" s="2"/>
    </row>
    <row r="4" spans="1:31" ht="15.75">
      <c r="A4" s="404" t="str">
        <f>'Date initiale'!C6&amp;", "&amp;'Date initiale'!C7</f>
        <v>Dordea Dragoș Mihai, 25</v>
      </c>
      <c r="B4" s="404"/>
      <c r="C4" s="404"/>
      <c r="D4" s="2"/>
      <c r="E4" s="2"/>
      <c r="F4" s="3"/>
      <c r="G4" s="3"/>
      <c r="H4" s="3"/>
      <c r="I4" s="3"/>
    </row>
    <row r="5" spans="1:31" ht="15.75">
      <c r="A5" s="238"/>
      <c r="B5" s="238"/>
      <c r="C5" s="238"/>
      <c r="D5" s="2"/>
      <c r="E5" s="2"/>
      <c r="F5" s="3"/>
      <c r="G5" s="3"/>
      <c r="H5" s="3"/>
      <c r="I5" s="3"/>
    </row>
    <row r="6" spans="1:31" ht="15.75">
      <c r="A6" s="403" t="s">
        <v>110</v>
      </c>
      <c r="B6" s="403"/>
      <c r="C6" s="403"/>
      <c r="D6" s="403"/>
      <c r="E6" s="403"/>
      <c r="F6" s="403"/>
      <c r="G6" s="403"/>
      <c r="H6" s="403"/>
      <c r="I6" s="403"/>
    </row>
    <row r="7" spans="1:31" ht="15.75">
      <c r="A7" s="403" t="str">
        <f>'Descriere indicatori'!B5&amp;". "&amp;'Descriere indicatori'!C5</f>
        <v xml:space="preserve">I2. Cărţi de autor publicate la edituri cu prestigiu naţional* </v>
      </c>
      <c r="B7" s="403"/>
      <c r="C7" s="403"/>
      <c r="D7" s="403"/>
      <c r="E7" s="403"/>
      <c r="F7" s="403"/>
      <c r="G7" s="403"/>
      <c r="H7" s="403"/>
      <c r="I7" s="403"/>
    </row>
    <row r="8" spans="1:31" ht="16.5" thickBot="1">
      <c r="A8" s="33"/>
      <c r="B8" s="33"/>
      <c r="C8" s="33"/>
      <c r="D8" s="33"/>
      <c r="E8" s="33"/>
      <c r="F8" s="33"/>
      <c r="G8" s="33"/>
      <c r="H8" s="33"/>
      <c r="I8" s="33"/>
    </row>
    <row r="9" spans="1:31" s="6" customFormat="1" ht="60.75" thickBot="1">
      <c r="A9" s="178" t="s">
        <v>55</v>
      </c>
      <c r="B9" s="179" t="s">
        <v>83</v>
      </c>
      <c r="C9" s="179" t="s">
        <v>84</v>
      </c>
      <c r="D9" s="179" t="s">
        <v>85</v>
      </c>
      <c r="E9" s="179" t="s">
        <v>86</v>
      </c>
      <c r="F9" s="180" t="s">
        <v>87</v>
      </c>
      <c r="G9" s="179" t="s">
        <v>88</v>
      </c>
      <c r="H9" s="179" t="s">
        <v>89</v>
      </c>
      <c r="I9" s="181" t="s">
        <v>90</v>
      </c>
      <c r="J9" s="4"/>
      <c r="K9" s="240" t="s">
        <v>108</v>
      </c>
      <c r="L9" s="5"/>
      <c r="M9" s="5"/>
      <c r="N9" s="5"/>
      <c r="O9" s="5"/>
      <c r="P9" s="5"/>
      <c r="Q9" s="5"/>
      <c r="R9" s="5"/>
      <c r="S9" s="5"/>
      <c r="T9" s="5"/>
      <c r="U9" s="5"/>
      <c r="V9" s="5"/>
      <c r="W9" s="5"/>
      <c r="X9" s="5"/>
      <c r="Y9" s="5"/>
      <c r="Z9" s="5"/>
      <c r="AA9" s="5"/>
      <c r="AB9" s="5"/>
      <c r="AC9" s="5"/>
      <c r="AD9" s="5"/>
      <c r="AE9" s="5"/>
    </row>
    <row r="10" spans="1:31" s="6" customFormat="1" ht="45">
      <c r="A10" s="116">
        <v>1</v>
      </c>
      <c r="B10" s="98" t="s">
        <v>274</v>
      </c>
      <c r="C10" s="98" t="s">
        <v>275</v>
      </c>
      <c r="D10" s="98" t="s">
        <v>276</v>
      </c>
      <c r="E10" s="99" t="s">
        <v>277</v>
      </c>
      <c r="F10" s="100">
        <v>2014</v>
      </c>
      <c r="G10" s="100">
        <v>119</v>
      </c>
      <c r="H10" s="100" t="s">
        <v>278</v>
      </c>
      <c r="I10" s="282">
        <v>15</v>
      </c>
      <c r="J10" s="7"/>
      <c r="K10" s="241">
        <v>15</v>
      </c>
      <c r="L10" s="7" t="s">
        <v>246</v>
      </c>
      <c r="M10" s="7"/>
      <c r="N10" s="7"/>
      <c r="O10" s="7"/>
      <c r="P10" s="7"/>
      <c r="Q10" s="7"/>
      <c r="R10" s="7"/>
      <c r="S10" s="7"/>
      <c r="T10" s="7"/>
      <c r="U10" s="7"/>
      <c r="V10" s="7"/>
      <c r="W10" s="7"/>
      <c r="X10" s="7"/>
      <c r="Y10" s="7"/>
      <c r="Z10" s="7"/>
      <c r="AA10" s="7"/>
      <c r="AB10" s="7"/>
      <c r="AC10" s="7"/>
      <c r="AD10" s="7"/>
      <c r="AE10" s="7"/>
    </row>
    <row r="11" spans="1:31" s="6" customFormat="1" ht="15.75">
      <c r="A11" s="118">
        <f>A10+1</f>
        <v>2</v>
      </c>
      <c r="B11" s="119"/>
      <c r="C11" s="120"/>
      <c r="D11" s="119"/>
      <c r="E11" s="120"/>
      <c r="F11" s="121"/>
      <c r="G11" s="119"/>
      <c r="H11" s="119"/>
      <c r="I11" s="285"/>
      <c r="J11" s="7"/>
      <c r="K11"/>
      <c r="L11" s="7"/>
      <c r="M11" s="7"/>
      <c r="N11" s="7"/>
      <c r="O11" s="7"/>
      <c r="P11" s="7"/>
      <c r="Q11" s="7"/>
      <c r="R11" s="7"/>
      <c r="S11" s="7"/>
      <c r="T11" s="7"/>
      <c r="U11" s="7"/>
      <c r="V11" s="7"/>
      <c r="W11" s="7"/>
      <c r="X11" s="7"/>
      <c r="Y11" s="7"/>
      <c r="Z11" s="7"/>
      <c r="AA11" s="7"/>
      <c r="AB11" s="7"/>
      <c r="AC11" s="7"/>
      <c r="AD11" s="7"/>
      <c r="AE11" s="7"/>
    </row>
    <row r="12" spans="1:31" s="6" customFormat="1" ht="15.75">
      <c r="A12" s="118">
        <f t="shared" ref="A12:A18" si="0">A11+1</f>
        <v>3</v>
      </c>
      <c r="B12" s="120"/>
      <c r="C12" s="120"/>
      <c r="D12" s="119"/>
      <c r="E12" s="120"/>
      <c r="F12" s="121"/>
      <c r="G12" s="120"/>
      <c r="H12" s="119"/>
      <c r="I12" s="285"/>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18">
        <f t="shared" si="0"/>
        <v>4</v>
      </c>
      <c r="B13" s="120"/>
      <c r="C13" s="120"/>
      <c r="D13" s="119"/>
      <c r="E13" s="120"/>
      <c r="F13" s="121"/>
      <c r="G13" s="120"/>
      <c r="H13" s="120"/>
      <c r="I13" s="285"/>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18">
        <f t="shared" si="0"/>
        <v>5</v>
      </c>
      <c r="B14" s="119"/>
      <c r="C14" s="120"/>
      <c r="D14" s="119"/>
      <c r="E14" s="120"/>
      <c r="F14" s="121"/>
      <c r="G14" s="119"/>
      <c r="H14" s="119"/>
      <c r="I14" s="285"/>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18">
        <f t="shared" si="0"/>
        <v>6</v>
      </c>
      <c r="B15" s="120"/>
      <c r="C15" s="120"/>
      <c r="D15" s="119"/>
      <c r="E15" s="120"/>
      <c r="F15" s="121"/>
      <c r="G15" s="120"/>
      <c r="H15" s="119"/>
      <c r="I15" s="285"/>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18">
        <f t="shared" si="0"/>
        <v>7</v>
      </c>
      <c r="B16" s="122"/>
      <c r="C16" s="120"/>
      <c r="D16" s="122"/>
      <c r="E16" s="123"/>
      <c r="F16" s="121"/>
      <c r="G16" s="120"/>
      <c r="H16" s="120"/>
      <c r="I16" s="285"/>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18">
        <f t="shared" si="0"/>
        <v>8</v>
      </c>
      <c r="B17" s="122"/>
      <c r="C17" s="120"/>
      <c r="D17" s="122"/>
      <c r="E17" s="123"/>
      <c r="F17" s="121"/>
      <c r="G17" s="120"/>
      <c r="H17" s="120"/>
      <c r="I17" s="285"/>
      <c r="J17" s="7"/>
      <c r="K17" s="7"/>
      <c r="L17" s="7"/>
      <c r="M17" s="7"/>
      <c r="N17" s="7"/>
      <c r="O17" s="7"/>
      <c r="P17" s="7"/>
      <c r="Q17" s="7"/>
      <c r="R17" s="7"/>
      <c r="S17" s="7"/>
      <c r="T17" s="7"/>
      <c r="U17" s="7"/>
      <c r="V17" s="7"/>
      <c r="W17" s="7"/>
      <c r="X17" s="7"/>
      <c r="Y17" s="7"/>
      <c r="Z17" s="7"/>
      <c r="AA17" s="7"/>
      <c r="AB17" s="7"/>
      <c r="AC17" s="7"/>
      <c r="AD17" s="7"/>
      <c r="AE17" s="7"/>
    </row>
    <row r="18" spans="1:31" s="6" customFormat="1" ht="16.5" thickBot="1">
      <c r="A18" s="118">
        <f t="shared" si="0"/>
        <v>9</v>
      </c>
      <c r="B18" s="124"/>
      <c r="C18" s="125"/>
      <c r="D18" s="124"/>
      <c r="E18" s="125"/>
      <c r="F18" s="126"/>
      <c r="G18" s="126"/>
      <c r="H18" s="126"/>
      <c r="I18" s="286"/>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c r="A19" s="326"/>
      <c r="B19" s="127"/>
      <c r="C19" s="127"/>
      <c r="D19" s="127"/>
      <c r="E19" s="127"/>
      <c r="F19" s="127"/>
      <c r="G19" s="127"/>
      <c r="H19" s="114" t="str">
        <f>"Total "&amp;LEFT(A7,2)</f>
        <v>Total I2</v>
      </c>
      <c r="I19" s="132">
        <f>SUM(I10:I18)</f>
        <v>15</v>
      </c>
      <c r="J19" s="9"/>
      <c r="K19" s="9"/>
      <c r="L19" s="5"/>
      <c r="M19" s="5"/>
      <c r="N19" s="5"/>
      <c r="O19" s="5"/>
      <c r="P19" s="5"/>
      <c r="Q19" s="5"/>
      <c r="R19" s="5"/>
      <c r="S19" s="5"/>
      <c r="T19" s="5"/>
      <c r="U19" s="5"/>
      <c r="V19" s="5"/>
    </row>
    <row r="20" spans="1:31" s="6" customFormat="1" ht="15.75">
      <c r="A20" s="8"/>
      <c r="B20" s="9"/>
      <c r="C20" s="9"/>
      <c r="D20" s="9"/>
      <c r="E20" s="9"/>
      <c r="F20" s="9"/>
      <c r="G20" s="9"/>
      <c r="H20" s="9"/>
      <c r="I20" s="9"/>
      <c r="J20" s="9"/>
      <c r="K20" s="9"/>
      <c r="L20" s="5"/>
      <c r="M20" s="5"/>
      <c r="N20" s="5"/>
      <c r="O20" s="5"/>
      <c r="P20" s="5"/>
      <c r="Q20" s="5"/>
      <c r="R20" s="5"/>
      <c r="S20" s="5"/>
      <c r="T20" s="5"/>
      <c r="U20" s="5"/>
      <c r="V20" s="5"/>
    </row>
    <row r="21" spans="1:31" s="6" customFormat="1" ht="33.75" customHeight="1">
      <c r="A21" s="40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405"/>
      <c r="C21" s="405"/>
      <c r="D21" s="405"/>
      <c r="E21" s="405"/>
      <c r="F21" s="405"/>
      <c r="G21" s="405"/>
      <c r="H21" s="405"/>
      <c r="I21" s="405"/>
      <c r="J21" s="9"/>
      <c r="K21" s="9"/>
      <c r="L21" s="5"/>
      <c r="M21" s="5"/>
      <c r="N21" s="5"/>
      <c r="O21" s="5"/>
      <c r="P21" s="5"/>
      <c r="Q21" s="5"/>
      <c r="R21" s="5"/>
      <c r="S21" s="5"/>
      <c r="T21" s="5"/>
      <c r="U21" s="5"/>
      <c r="V21" s="5"/>
    </row>
    <row r="22" spans="1:31" s="6" customFormat="1" ht="15.75">
      <c r="A22" s="8"/>
      <c r="B22" s="9"/>
      <c r="C22" s="9"/>
      <c r="D22" s="9"/>
      <c r="E22" s="9"/>
      <c r="F22" s="9"/>
      <c r="G22" s="9"/>
      <c r="H22" s="9"/>
      <c r="I22" s="9"/>
      <c r="J22" s="9"/>
      <c r="K22" s="9"/>
      <c r="L22" s="5"/>
      <c r="M22" s="5"/>
      <c r="N22" s="5"/>
      <c r="O22" s="5"/>
      <c r="P22" s="5"/>
      <c r="Q22" s="5"/>
      <c r="R22" s="5"/>
      <c r="S22" s="5"/>
      <c r="T22" s="5"/>
      <c r="U22" s="5"/>
      <c r="V22" s="5"/>
    </row>
    <row r="23" spans="1:31" s="6" customFormat="1" ht="15.75">
      <c r="A23" s="8"/>
      <c r="B23" s="9"/>
      <c r="C23" s="9"/>
      <c r="D23" s="9"/>
      <c r="E23" s="9"/>
      <c r="F23" s="9"/>
      <c r="G23" s="9"/>
      <c r="H23" s="9"/>
      <c r="I23" s="9"/>
      <c r="J23" s="9"/>
      <c r="K23" s="9"/>
      <c r="L23" s="5"/>
      <c r="M23" s="5"/>
      <c r="N23" s="5"/>
      <c r="O23" s="5"/>
      <c r="P23" s="5"/>
      <c r="Q23" s="5"/>
      <c r="R23" s="5"/>
      <c r="S23" s="5"/>
      <c r="T23" s="5"/>
      <c r="U23" s="5"/>
      <c r="V23" s="5"/>
    </row>
    <row r="24" spans="1:31" s="6" customFormat="1" ht="15.75">
      <c r="A24" s="8"/>
      <c r="B24" s="9"/>
      <c r="C24" s="9"/>
      <c r="D24" s="9"/>
      <c r="E24" s="9"/>
      <c r="F24" s="9"/>
      <c r="G24" s="9"/>
      <c r="H24" s="9"/>
      <c r="I24" s="9"/>
      <c r="J24" s="9"/>
      <c r="K24" s="9"/>
      <c r="L24" s="5"/>
      <c r="M24" s="5"/>
      <c r="N24" s="5"/>
      <c r="O24" s="5"/>
      <c r="P24" s="5"/>
      <c r="Q24" s="5"/>
      <c r="R24" s="5"/>
      <c r="S24" s="5"/>
      <c r="T24" s="5"/>
      <c r="U24" s="5"/>
      <c r="V24" s="5"/>
    </row>
  </sheetData>
  <mergeCells count="4">
    <mergeCell ref="A4:C4"/>
    <mergeCell ref="A6:I6"/>
    <mergeCell ref="A7:I7"/>
    <mergeCell ref="A21:I2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19"/>
  <sheetViews>
    <sheetView topLeftCell="A5" zoomScale="85" zoomScaleNormal="85" workbookViewId="0">
      <selection activeCell="D12" sqref="D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37" t="str">
        <f>'Date initiale'!C3</f>
        <v>Universitatea de Arhitectură și Urbanism "Ion Mincu" București</v>
      </c>
      <c r="B1" s="237"/>
      <c r="C1" s="237"/>
    </row>
    <row r="2" spans="1:12">
      <c r="A2" s="237" t="str">
        <f>'Date initiale'!B4&amp;" "&amp;'Date initiale'!C4</f>
        <v>Facultatea ARHITECTURA</v>
      </c>
      <c r="B2" s="237"/>
      <c r="C2" s="237"/>
    </row>
    <row r="3" spans="1:12">
      <c r="A3" s="237" t="str">
        <f>'Date initiale'!B5&amp;" "&amp;'Date initiale'!C5</f>
        <v>Departamentul Sinteza proiectării de arhitectură</v>
      </c>
      <c r="B3" s="237"/>
      <c r="C3" s="237"/>
    </row>
    <row r="4" spans="1:12">
      <c r="A4" s="111" t="str">
        <f>'Date initiale'!C6&amp;", "&amp;'Date initiale'!C7</f>
        <v>Dordea Dragoș Mihai, 25</v>
      </c>
      <c r="B4" s="111"/>
      <c r="C4" s="111"/>
    </row>
    <row r="5" spans="1:12">
      <c r="A5" s="111"/>
      <c r="B5" s="111"/>
      <c r="C5" s="111"/>
    </row>
    <row r="6" spans="1:12" ht="15.75">
      <c r="A6" s="403" t="s">
        <v>110</v>
      </c>
      <c r="B6" s="403"/>
      <c r="C6" s="403"/>
      <c r="D6" s="403"/>
      <c r="E6" s="403"/>
      <c r="F6" s="403"/>
      <c r="G6" s="403"/>
      <c r="H6" s="403"/>
      <c r="I6" s="403"/>
    </row>
    <row r="7" spans="1:12" ht="15.75">
      <c r="A7" s="403" t="str">
        <f>'Descriere indicatori'!B6&amp;". "&amp;'Descriere indicatori'!C6</f>
        <v xml:space="preserve">I3. Capitole de autor cuprinse în cărţi publicate la edituri cu prestigiu naţional* </v>
      </c>
      <c r="B7" s="403"/>
      <c r="C7" s="403"/>
      <c r="D7" s="403"/>
      <c r="E7" s="403"/>
      <c r="F7" s="403"/>
      <c r="G7" s="403"/>
      <c r="H7" s="403"/>
      <c r="I7" s="403"/>
    </row>
    <row r="8" spans="1:12" ht="16.5" thickBot="1">
      <c r="A8" s="33"/>
      <c r="B8" s="33"/>
      <c r="C8" s="33"/>
      <c r="D8" s="33"/>
      <c r="E8" s="33"/>
      <c r="F8" s="33"/>
      <c r="G8" s="33"/>
      <c r="H8" s="33"/>
      <c r="I8" s="33"/>
    </row>
    <row r="9" spans="1:12" ht="60.75" thickBot="1">
      <c r="A9" s="343" t="s">
        <v>55</v>
      </c>
      <c r="B9" s="143" t="s">
        <v>83</v>
      </c>
      <c r="C9" s="144" t="s">
        <v>175</v>
      </c>
      <c r="D9" s="144" t="s">
        <v>85</v>
      </c>
      <c r="E9" s="144" t="s">
        <v>86</v>
      </c>
      <c r="F9" s="145" t="s">
        <v>87</v>
      </c>
      <c r="G9" s="144" t="s">
        <v>88</v>
      </c>
      <c r="H9" s="144" t="s">
        <v>89</v>
      </c>
      <c r="I9" s="146" t="s">
        <v>90</v>
      </c>
      <c r="K9" s="240" t="s">
        <v>108</v>
      </c>
    </row>
    <row r="10" spans="1:12" ht="45">
      <c r="A10" s="149">
        <v>1</v>
      </c>
      <c r="B10" s="129" t="s">
        <v>273</v>
      </c>
      <c r="C10" s="128" t="s">
        <v>279</v>
      </c>
      <c r="D10" s="344" t="s">
        <v>280</v>
      </c>
      <c r="E10" s="128" t="s">
        <v>281</v>
      </c>
      <c r="F10" s="106">
        <v>2013</v>
      </c>
      <c r="G10" s="106">
        <v>12</v>
      </c>
      <c r="H10" s="106">
        <v>12</v>
      </c>
      <c r="I10" s="289">
        <v>10</v>
      </c>
      <c r="K10" s="241">
        <v>10</v>
      </c>
      <c r="L10" s="338" t="s">
        <v>247</v>
      </c>
    </row>
    <row r="11" spans="1:12" ht="45">
      <c r="A11" s="101">
        <f>A10+1</f>
        <v>2</v>
      </c>
      <c r="B11" s="131" t="s">
        <v>273</v>
      </c>
      <c r="C11" s="36" t="s">
        <v>282</v>
      </c>
      <c r="D11" s="154" t="s">
        <v>280</v>
      </c>
      <c r="E11" s="36" t="s">
        <v>281</v>
      </c>
      <c r="F11" s="105">
        <v>2013</v>
      </c>
      <c r="G11" s="105">
        <v>12</v>
      </c>
      <c r="H11" s="105">
        <v>12</v>
      </c>
      <c r="I11" s="283">
        <v>10</v>
      </c>
    </row>
    <row r="12" spans="1:12" ht="75">
      <c r="A12" s="136">
        <f t="shared" ref="A12:A16" si="0">A11+1</f>
        <v>3</v>
      </c>
      <c r="B12" s="112" t="s">
        <v>273</v>
      </c>
      <c r="C12" s="130" t="s">
        <v>283</v>
      </c>
      <c r="D12" s="154" t="s">
        <v>280</v>
      </c>
      <c r="E12" s="137" t="s">
        <v>277</v>
      </c>
      <c r="F12" s="106">
        <v>2014</v>
      </c>
      <c r="G12" s="106">
        <v>11</v>
      </c>
      <c r="H12" s="106">
        <v>11</v>
      </c>
      <c r="I12" s="289">
        <v>10</v>
      </c>
    </row>
    <row r="13" spans="1:12" ht="45">
      <c r="A13" s="136">
        <f t="shared" si="0"/>
        <v>4</v>
      </c>
      <c r="B13" s="36" t="s">
        <v>377</v>
      </c>
      <c r="C13" s="36" t="s">
        <v>284</v>
      </c>
      <c r="D13" s="154" t="s">
        <v>280</v>
      </c>
      <c r="E13" s="36" t="s">
        <v>285</v>
      </c>
      <c r="F13" s="36">
        <v>2015</v>
      </c>
      <c r="G13" s="36">
        <v>7</v>
      </c>
      <c r="H13" s="36">
        <v>7</v>
      </c>
      <c r="I13" s="288">
        <f>10/2</f>
        <v>5</v>
      </c>
    </row>
    <row r="14" spans="1:12" ht="45">
      <c r="A14" s="136">
        <f t="shared" si="0"/>
        <v>5</v>
      </c>
      <c r="B14" s="104" t="s">
        <v>421</v>
      </c>
      <c r="C14" s="36" t="s">
        <v>422</v>
      </c>
      <c r="D14" s="154" t="s">
        <v>280</v>
      </c>
      <c r="E14" s="36" t="s">
        <v>423</v>
      </c>
      <c r="F14" s="105">
        <v>2022</v>
      </c>
      <c r="G14" s="105">
        <v>36</v>
      </c>
      <c r="H14" s="105">
        <v>36</v>
      </c>
      <c r="I14" s="290">
        <v>5</v>
      </c>
    </row>
    <row r="15" spans="1:12" ht="150">
      <c r="A15" s="136">
        <f t="shared" si="0"/>
        <v>6</v>
      </c>
      <c r="B15" s="129" t="s">
        <v>424</v>
      </c>
      <c r="C15" s="137" t="s">
        <v>425</v>
      </c>
      <c r="D15" s="154" t="s">
        <v>280</v>
      </c>
      <c r="E15" s="133" t="s">
        <v>426</v>
      </c>
      <c r="F15" s="106">
        <v>2022</v>
      </c>
      <c r="G15" s="106">
        <v>13</v>
      </c>
      <c r="H15" s="106">
        <v>13</v>
      </c>
      <c r="I15" s="283">
        <v>2.5</v>
      </c>
    </row>
    <row r="16" spans="1:12" ht="15.75" thickBot="1">
      <c r="A16" s="136">
        <f t="shared" si="0"/>
        <v>7</v>
      </c>
      <c r="B16" s="139"/>
      <c r="C16" s="140"/>
      <c r="D16" s="140"/>
      <c r="E16" s="140"/>
      <c r="F16" s="109"/>
      <c r="G16" s="109"/>
      <c r="H16" s="109"/>
      <c r="I16" s="284"/>
    </row>
    <row r="17" spans="1:9" ht="15.75" thickBot="1">
      <c r="A17" s="315"/>
      <c r="B17" s="111"/>
      <c r="C17" s="111"/>
      <c r="D17" s="111"/>
      <c r="E17" s="111"/>
      <c r="F17" s="111"/>
      <c r="G17" s="111"/>
      <c r="H17" s="114" t="str">
        <f>"Total "&amp;LEFT(A7,2)</f>
        <v>Total I3</v>
      </c>
      <c r="I17" s="115">
        <f>SUM(I10:I16)</f>
        <v>42.5</v>
      </c>
    </row>
    <row r="19" spans="1:9" ht="33.75" customHeight="1">
      <c r="A19" s="40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9" s="405"/>
      <c r="C19" s="405"/>
      <c r="D19" s="405"/>
      <c r="E19" s="405"/>
      <c r="F19" s="405"/>
      <c r="G19" s="405"/>
      <c r="H19" s="405"/>
      <c r="I19" s="405"/>
    </row>
  </sheetData>
  <mergeCells count="3">
    <mergeCell ref="A6:I6"/>
    <mergeCell ref="A7:I7"/>
    <mergeCell ref="A19:I1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1"/>
  <sheetViews>
    <sheetView topLeftCell="A4" zoomScale="95" zoomScaleNormal="95" workbookViewId="0">
      <selection activeCell="K13" sqref="K13"/>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7" t="str">
        <f>'Date initiale'!C3</f>
        <v>Universitatea de Arhitectură și Urbanism "Ion Mincu" București</v>
      </c>
      <c r="B1" s="237"/>
      <c r="C1" s="237"/>
    </row>
    <row r="2" spans="1:12">
      <c r="A2" s="237" t="str">
        <f>'Date initiale'!B4&amp;" "&amp;'Date initiale'!C4</f>
        <v>Facultatea ARHITECTURA</v>
      </c>
      <c r="B2" s="237"/>
      <c r="C2" s="237"/>
    </row>
    <row r="3" spans="1:12">
      <c r="A3" s="237" t="str">
        <f>'Date initiale'!B5&amp;" "&amp;'Date initiale'!C5</f>
        <v>Departamentul Sinteza proiectării de arhitectură</v>
      </c>
      <c r="B3" s="237"/>
      <c r="C3" s="237"/>
    </row>
    <row r="4" spans="1:12">
      <c r="A4" s="111" t="str">
        <f>'Date initiale'!C6&amp;", "&amp;'Date initiale'!C7</f>
        <v>Dordea Dragoș Mihai, 25</v>
      </c>
      <c r="B4" s="111"/>
      <c r="C4" s="111"/>
    </row>
    <row r="5" spans="1:12">
      <c r="A5" s="111"/>
      <c r="B5" s="111"/>
      <c r="C5" s="111"/>
    </row>
    <row r="6" spans="1:12" ht="15.75">
      <c r="A6" s="403" t="s">
        <v>110</v>
      </c>
      <c r="B6" s="403"/>
      <c r="C6" s="403"/>
      <c r="D6" s="403"/>
      <c r="E6" s="403"/>
      <c r="F6" s="403"/>
      <c r="G6" s="403"/>
      <c r="H6" s="403"/>
      <c r="I6" s="403"/>
    </row>
    <row r="7" spans="1:12" ht="15.75">
      <c r="A7" s="403" t="str">
        <f>'Descriere indicatori'!B7&amp;". "&amp;'Descriere indicatori'!C7</f>
        <v xml:space="preserve">I4. Articole in extenso în reviste ştiinţifice de specialitate* </v>
      </c>
      <c r="B7" s="403"/>
      <c r="C7" s="403"/>
      <c r="D7" s="403"/>
      <c r="E7" s="403"/>
      <c r="F7" s="403"/>
      <c r="G7" s="403"/>
      <c r="H7" s="403"/>
      <c r="I7" s="403"/>
    </row>
    <row r="8" spans="1:12" ht="15.75" thickBot="1">
      <c r="A8" s="141"/>
      <c r="B8" s="141"/>
      <c r="C8" s="141"/>
      <c r="D8" s="141"/>
      <c r="E8" s="141"/>
      <c r="F8" s="141"/>
      <c r="G8" s="141"/>
      <c r="H8" s="141"/>
      <c r="I8" s="141"/>
    </row>
    <row r="9" spans="1:12" ht="30.75" thickBot="1">
      <c r="A9" s="174" t="s">
        <v>55</v>
      </c>
      <c r="B9" s="144" t="s">
        <v>83</v>
      </c>
      <c r="C9" s="144" t="s">
        <v>56</v>
      </c>
      <c r="D9" s="144" t="s">
        <v>57</v>
      </c>
      <c r="E9" s="144" t="s">
        <v>80</v>
      </c>
      <c r="F9" s="145" t="s">
        <v>87</v>
      </c>
      <c r="G9" s="144" t="s">
        <v>58</v>
      </c>
      <c r="H9" s="144" t="s">
        <v>111</v>
      </c>
      <c r="I9" s="146" t="s">
        <v>90</v>
      </c>
      <c r="K9" s="240" t="s">
        <v>108</v>
      </c>
    </row>
    <row r="10" spans="1:12">
      <c r="A10" s="97">
        <v>1</v>
      </c>
      <c r="B10" s="103" t="s">
        <v>273</v>
      </c>
      <c r="C10" s="103" t="s">
        <v>286</v>
      </c>
      <c r="D10" s="103" t="s">
        <v>287</v>
      </c>
      <c r="E10" s="104" t="s">
        <v>288</v>
      </c>
      <c r="F10" s="105">
        <v>2012</v>
      </c>
      <c r="G10" s="105" t="s">
        <v>289</v>
      </c>
      <c r="H10" s="105">
        <v>4</v>
      </c>
      <c r="I10" s="285">
        <v>10</v>
      </c>
      <c r="K10" s="241">
        <v>10</v>
      </c>
      <c r="L10" s="338" t="s">
        <v>248</v>
      </c>
    </row>
    <row r="11" spans="1:12" ht="30">
      <c r="A11" s="101">
        <v>2</v>
      </c>
      <c r="B11" s="103" t="s">
        <v>273</v>
      </c>
      <c r="C11" s="103" t="s">
        <v>290</v>
      </c>
      <c r="D11" s="103" t="s">
        <v>287</v>
      </c>
      <c r="E11" s="104" t="s">
        <v>288</v>
      </c>
      <c r="F11" s="105">
        <v>2012</v>
      </c>
      <c r="G11" s="105" t="s">
        <v>291</v>
      </c>
      <c r="H11" s="105">
        <v>6</v>
      </c>
      <c r="I11" s="285">
        <v>10</v>
      </c>
    </row>
    <row r="12" spans="1:12">
      <c r="A12" s="101">
        <f>A11+1</f>
        <v>3</v>
      </c>
      <c r="B12" s="103" t="s">
        <v>273</v>
      </c>
      <c r="C12" s="345">
        <v>0.95</v>
      </c>
      <c r="D12" s="103" t="s">
        <v>287</v>
      </c>
      <c r="E12" s="104" t="s">
        <v>288</v>
      </c>
      <c r="F12" s="105">
        <v>2013</v>
      </c>
      <c r="G12" s="106" t="s">
        <v>292</v>
      </c>
      <c r="H12" s="106">
        <v>8</v>
      </c>
      <c r="I12" s="285">
        <v>10</v>
      </c>
    </row>
    <row r="13" spans="1:12" ht="45">
      <c r="A13" s="101">
        <f t="shared" ref="A13:A15" si="0">A12+1</f>
        <v>4</v>
      </c>
      <c r="B13" s="346" t="s">
        <v>293</v>
      </c>
      <c r="C13" s="347" t="s">
        <v>294</v>
      </c>
      <c r="D13" s="346" t="s">
        <v>287</v>
      </c>
      <c r="E13" s="348" t="s">
        <v>288</v>
      </c>
      <c r="F13" s="349">
        <v>2013</v>
      </c>
      <c r="G13" s="350" t="s">
        <v>295</v>
      </c>
      <c r="H13" s="350">
        <v>14</v>
      </c>
      <c r="I13" s="351">
        <f>10/3</f>
        <v>3.3333333333333335</v>
      </c>
    </row>
    <row r="14" spans="1:12" ht="30">
      <c r="A14" s="101">
        <f t="shared" si="0"/>
        <v>5</v>
      </c>
      <c r="B14" s="153" t="s">
        <v>273</v>
      </c>
      <c r="C14" s="153" t="s">
        <v>296</v>
      </c>
      <c r="D14" s="153" t="s">
        <v>287</v>
      </c>
      <c r="E14" s="131" t="s">
        <v>288</v>
      </c>
      <c r="F14" s="105">
        <v>2015</v>
      </c>
      <c r="G14" s="105" t="s">
        <v>297</v>
      </c>
      <c r="H14" s="105">
        <v>11</v>
      </c>
      <c r="I14" s="285">
        <v>10</v>
      </c>
    </row>
    <row r="15" spans="1:12" ht="30">
      <c r="A15" s="101">
        <f t="shared" si="0"/>
        <v>6</v>
      </c>
      <c r="B15" s="153" t="s">
        <v>273</v>
      </c>
      <c r="C15" s="103" t="s">
        <v>348</v>
      </c>
      <c r="D15" s="103" t="s">
        <v>287</v>
      </c>
      <c r="E15" s="104" t="s">
        <v>288</v>
      </c>
      <c r="F15" s="105">
        <v>2019</v>
      </c>
      <c r="G15" s="105" t="s">
        <v>349</v>
      </c>
      <c r="H15" s="105">
        <v>2</v>
      </c>
      <c r="I15" s="285">
        <v>10</v>
      </c>
    </row>
    <row r="16" spans="1:12" ht="43.5" customHeight="1">
      <c r="A16" s="101">
        <v>7</v>
      </c>
      <c r="B16" s="153" t="s">
        <v>431</v>
      </c>
      <c r="C16" s="103" t="s">
        <v>427</v>
      </c>
      <c r="D16" s="103" t="s">
        <v>287</v>
      </c>
      <c r="E16" s="131" t="s">
        <v>288</v>
      </c>
      <c r="F16" s="105">
        <v>2023</v>
      </c>
      <c r="G16" s="105" t="s">
        <v>428</v>
      </c>
      <c r="H16" s="105">
        <v>6</v>
      </c>
      <c r="I16" s="285">
        <f>10/3</f>
        <v>3.3333333333333335</v>
      </c>
    </row>
    <row r="17" spans="1:9" ht="43.5" customHeight="1">
      <c r="A17" s="101">
        <v>8</v>
      </c>
      <c r="B17" s="153" t="s">
        <v>293</v>
      </c>
      <c r="C17" s="347" t="s">
        <v>429</v>
      </c>
      <c r="D17" s="103" t="s">
        <v>287</v>
      </c>
      <c r="E17" s="131" t="s">
        <v>288</v>
      </c>
      <c r="F17" s="105">
        <v>2023</v>
      </c>
      <c r="G17" s="105" t="s">
        <v>428</v>
      </c>
      <c r="H17" s="349">
        <v>12</v>
      </c>
      <c r="I17" s="351">
        <f>10/3</f>
        <v>3.3333333333333335</v>
      </c>
    </row>
    <row r="18" spans="1:9" ht="48.75" customHeight="1" thickBot="1">
      <c r="A18" s="113">
        <v>9</v>
      </c>
      <c r="B18" s="386" t="s">
        <v>293</v>
      </c>
      <c r="C18" s="107" t="s">
        <v>430</v>
      </c>
      <c r="D18" s="107" t="s">
        <v>287</v>
      </c>
      <c r="E18" s="139" t="s">
        <v>288</v>
      </c>
      <c r="F18" s="109">
        <v>2023</v>
      </c>
      <c r="G18" s="109" t="s">
        <v>428</v>
      </c>
      <c r="H18" s="109">
        <v>8</v>
      </c>
      <c r="I18" s="286">
        <f>10/3</f>
        <v>3.3333333333333335</v>
      </c>
    </row>
    <row r="19" spans="1:9" ht="15.75" thickBot="1">
      <c r="A19" s="383"/>
      <c r="B19" s="111"/>
      <c r="C19" s="111"/>
      <c r="D19" s="111"/>
      <c r="E19" s="111"/>
      <c r="F19" s="111"/>
      <c r="G19" s="111"/>
      <c r="H19" s="384"/>
      <c r="I19" s="385">
        <f>SUM(I10:I18)</f>
        <v>63.333333333333343</v>
      </c>
    </row>
    <row r="21" spans="1:9" ht="33.75" customHeight="1">
      <c r="A21" s="40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405"/>
      <c r="C21" s="405"/>
      <c r="D21" s="405"/>
      <c r="E21" s="405"/>
      <c r="F21" s="405"/>
      <c r="G21" s="405"/>
      <c r="H21" s="405"/>
      <c r="I21" s="405"/>
    </row>
  </sheetData>
  <mergeCells count="3">
    <mergeCell ref="A7:I7"/>
    <mergeCell ref="A6:I6"/>
    <mergeCell ref="A21:I2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34</vt:i4>
      </vt:variant>
      <vt:variant>
        <vt:lpstr>Zone denumite</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'I24'!Zona_de_imprimat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Dordea Dragos Mihai</cp:lastModifiedBy>
  <cp:lastPrinted>2023-06-04T14:20:02Z</cp:lastPrinted>
  <dcterms:created xsi:type="dcterms:W3CDTF">2013-01-10T17:13:12Z</dcterms:created>
  <dcterms:modified xsi:type="dcterms:W3CDTF">2023-06-04T14:22:13Z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