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24226"/>
  <mc:AlternateContent xmlns:mc="http://schemas.openxmlformats.org/markup-compatibility/2006">
    <mc:Choice Requires="x15">
      <x15ac:absPath xmlns:x15ac="http://schemas.microsoft.com/office/spreadsheetml/2010/11/ac" url="/Users/tofanbogdan/Desktop/WORK/FACULTATE/_BOGDAN TOFAN Dosar de PROFESOR/PROPUNERE LUCRATA CU LIVIA/DOSAR PENTRU PROMOVARE LA PROFESOR  BOGDAN TOFAN/DOSAR_DOC_FINAL/2023 /ANCA 5 IUNIE 2023/"/>
    </mc:Choice>
  </mc:AlternateContent>
  <xr:revisionPtr revIDLastSave="0" documentId="13_ncr:1_{F22CF4E9-7040-EB42-824A-2F57D6CF3E52}" xr6:coauthVersionLast="47" xr6:coauthVersionMax="47" xr10:uidLastSave="{00000000-0000-0000-0000-000000000000}"/>
  <bookViews>
    <workbookView xWindow="1600" yWindow="1860" windowWidth="47500" windowHeight="25440" tabRatio="886" firstSheet="2"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Sheet1" sheetId="38" r:id="rId15"/>
    <sheet name="I10" sheetId="13" r:id="rId16"/>
    <sheet name="I11a" sheetId="14" r:id="rId17"/>
    <sheet name="I11b" sheetId="29" r:id="rId18"/>
    <sheet name="I11c" sheetId="28" r:id="rId19"/>
    <sheet name="I12" sheetId="15" r:id="rId20"/>
    <sheet name="I13" sheetId="16" r:id="rId21"/>
    <sheet name="I14a" sheetId="17" r:id="rId22"/>
    <sheet name="I14b" sheetId="30" r:id="rId23"/>
    <sheet name="I14c" sheetId="34" r:id="rId24"/>
    <sheet name="I15" sheetId="37" r:id="rId25"/>
    <sheet name="I16" sheetId="18" r:id="rId26"/>
    <sheet name="I17" sheetId="19" r:id="rId27"/>
    <sheet name="I18" sheetId="20" r:id="rId28"/>
    <sheet name="I19" sheetId="21" r:id="rId29"/>
    <sheet name="I20" sheetId="22" r:id="rId30"/>
    <sheet name="I21" sheetId="23" r:id="rId31"/>
    <sheet name="I22" sheetId="24" r:id="rId32"/>
    <sheet name="I23" sheetId="25" r:id="rId33"/>
    <sheet name="I24" sheetId="26" r:id="rId34"/>
    <sheet name="liste" sheetId="33" state="hidden" r:id="rId35"/>
  </sheets>
  <externalReferences>
    <externalReference r:id="rId36"/>
    <externalReference r:id="rId37"/>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5">'I10'!$A$1:$I$22</definedName>
    <definedName name="_xlnm.Print_Area" localSheetId="16">I11a!$A$1:$I$20</definedName>
    <definedName name="_xlnm.Print_Area" localSheetId="17">I11b!$A$1:$H$21</definedName>
    <definedName name="_xlnm.Print_Area" localSheetId="18">I11c!$A$1:$G$22</definedName>
    <definedName name="_xlnm.Print_Area" localSheetId="19">'I12'!$A$1:$H$29</definedName>
    <definedName name="_xlnm.Print_Area" localSheetId="20">'I13'!$A$1:$H$29</definedName>
    <definedName name="_xlnm.Print_Area" localSheetId="21">I14a!$A$1:$H$22</definedName>
    <definedName name="_xlnm.Print_Area" localSheetId="22">I14b!$A$1:$H$22</definedName>
    <definedName name="_xlnm.Print_Area" localSheetId="23">I14c!$A$1:$H$22</definedName>
    <definedName name="_xlnm.Print_Area" localSheetId="24">'I15'!$A$1:$H$19</definedName>
    <definedName name="_xlnm.Print_Area" localSheetId="25">'I16'!$A$1:$D$20</definedName>
    <definedName name="_xlnm.Print_Area" localSheetId="26">'I17'!$A$1:$D$27</definedName>
    <definedName name="_xlnm.Print_Area" localSheetId="27">'I18'!$A$1:$D$22</definedName>
    <definedName name="_xlnm.Print_Area" localSheetId="28">'I19'!$A$1:$E$19</definedName>
    <definedName name="_xlnm.Print_Area" localSheetId="6">'I2'!$A$1:$I$22</definedName>
    <definedName name="_xlnm.Print_Area" localSheetId="29">'I20'!$A$1:$E$15</definedName>
    <definedName name="_xlnm.Print_Area" localSheetId="30">'I21'!$A$1:$D$26</definedName>
    <definedName name="_xlnm.Print_Area" localSheetId="31">'I22'!$A$1:$D$33</definedName>
    <definedName name="_xlnm.Print_Area" localSheetId="32">'I23'!$A$1:$D$26</definedName>
    <definedName name="_xlnm.Print_Area" localSheetId="33">'I24'!$A$1:$F$20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2" i="28" l="1"/>
  <c r="D26" i="23"/>
  <c r="D26" i="24"/>
  <c r="D26" i="25"/>
  <c r="A11" i="16"/>
  <c r="A12" i="16" s="1"/>
  <c r="A13" i="16" s="1"/>
  <c r="A14" i="16" s="1"/>
  <c r="A15" i="16" s="1"/>
  <c r="A16" i="16" s="1"/>
  <c r="A17" i="16" s="1"/>
  <c r="A18" i="16" s="1"/>
  <c r="A19" i="16" s="1"/>
  <c r="A20" i="16" s="1"/>
  <c r="A21" i="16" s="1"/>
  <c r="A22" i="16" s="1"/>
  <c r="A23" i="16" s="1"/>
  <c r="A24" i="16" s="1"/>
  <c r="A25" i="16" s="1"/>
  <c r="A26" i="16" s="1"/>
  <c r="I10" i="12"/>
  <c r="A11" i="28"/>
  <c r="A11" i="15" l="1"/>
  <c r="A12" i="15" s="1"/>
  <c r="A13" i="15" s="1"/>
  <c r="A14" i="15" s="1"/>
  <c r="A15" i="15" s="1"/>
  <c r="A16" i="15" s="1"/>
  <c r="A17" i="15" s="1"/>
  <c r="A18" i="15" s="1"/>
  <c r="A19" i="15" s="1"/>
  <c r="A20" i="15" s="1"/>
  <c r="A21" i="15" s="1"/>
  <c r="A22" i="15" s="1"/>
  <c r="A23" i="15" s="1"/>
  <c r="A24" i="15" s="1"/>
  <c r="A25" i="15" s="1"/>
  <c r="A26" i="15" s="1"/>
  <c r="A11" i="19"/>
  <c r="A12" i="19" s="1"/>
  <c r="A13" i="19" s="1"/>
  <c r="A14" i="19" s="1"/>
  <c r="A15" i="19" s="1"/>
  <c r="A16" i="19" s="1"/>
  <c r="A17" i="19" s="1"/>
  <c r="A18" i="19" s="1"/>
  <c r="A19" i="19" s="1"/>
  <c r="A20" i="19" s="1"/>
  <c r="A21" i="19" s="1"/>
  <c r="A22" i="19" s="1"/>
  <c r="A23" i="19" s="1"/>
  <c r="A24" i="19" s="1"/>
  <c r="A25" i="19" s="1"/>
  <c r="A26" i="19" s="1"/>
  <c r="E19" i="21" l="1"/>
  <c r="A12" i="29"/>
  <c r="A13" i="29" s="1"/>
  <c r="A14" i="29" s="1"/>
  <c r="A15" i="29" s="1"/>
  <c r="A16" i="29" s="1"/>
  <c r="A17" i="29" s="1"/>
  <c r="A18" i="29" s="1"/>
  <c r="A19" i="29" s="1"/>
  <c r="A20" i="29" s="1"/>
  <c r="H21" i="29"/>
  <c r="H27" i="15"/>
  <c r="D16" i="25"/>
  <c r="H20" i="30" l="1"/>
  <c r="A12" i="30"/>
  <c r="A13" i="30" s="1"/>
  <c r="I13" i="14" l="1"/>
  <c r="I12" i="14"/>
  <c r="A23" i="13" l="1"/>
  <c r="A19" i="37"/>
  <c r="A7" i="37"/>
  <c r="G17" i="37" s="1"/>
  <c r="H17" i="37"/>
  <c r="D29" i="36" s="1"/>
  <c r="A11" i="37"/>
  <c r="A12" i="37" s="1"/>
  <c r="A13" i="37" s="1"/>
  <c r="A14" i="37" s="1"/>
  <c r="A4" i="37"/>
  <c r="A3" i="37"/>
  <c r="A2" i="37"/>
  <c r="A1" i="37"/>
  <c r="B2" i="36" l="1"/>
  <c r="B4" i="36"/>
  <c r="B6" i="36"/>
  <c r="B5" i="36" l="1"/>
  <c r="B3" i="36"/>
  <c r="B47" i="36"/>
  <c r="E15" i="22"/>
  <c r="D34" i="36" s="1"/>
  <c r="F20" i="26"/>
  <c r="D38" i="36" s="1"/>
  <c r="A11" i="26"/>
  <c r="A12" i="26" s="1"/>
  <c r="A13" i="26" s="1"/>
  <c r="A14" i="26" s="1"/>
  <c r="A15" i="26" s="1"/>
  <c r="A16" i="26" s="1"/>
  <c r="A17" i="26" s="1"/>
  <c r="A18" i="26" s="1"/>
  <c r="A19" i="26" s="1"/>
  <c r="A7" i="26"/>
  <c r="E20" i="26" s="1"/>
  <c r="D37" i="36"/>
  <c r="A7" i="25"/>
  <c r="C26" i="25" s="1"/>
  <c r="A7" i="24"/>
  <c r="C26" i="24" s="1"/>
  <c r="A14" i="23"/>
  <c r="A15" i="23" s="1"/>
  <c r="A16" i="23" s="1"/>
  <c r="A17" i="23" s="1"/>
  <c r="A19" i="23" s="1"/>
  <c r="A20" i="23" s="1"/>
  <c r="A21" i="23" s="1"/>
  <c r="A7" i="23"/>
  <c r="C26" i="23" s="1"/>
  <c r="A11" i="22"/>
  <c r="A12" i="22" s="1"/>
  <c r="A13" i="22" s="1"/>
  <c r="A14" i="22" s="1"/>
  <c r="A7" i="22"/>
  <c r="D15" i="22" s="1"/>
  <c r="D33" i="36"/>
  <c r="A7" i="21"/>
  <c r="D19" i="21" s="1"/>
  <c r="A22" i="20"/>
  <c r="A11" i="20"/>
  <c r="A12" i="20" s="1"/>
  <c r="A13" i="20" s="1"/>
  <c r="A14" i="20" s="1"/>
  <c r="A15" i="20" s="1"/>
  <c r="A16" i="20" s="1"/>
  <c r="A17" i="20" s="1"/>
  <c r="A18" i="20" s="1"/>
  <c r="A19" i="20" s="1"/>
  <c r="A7" i="20"/>
  <c r="C20" i="20" s="1"/>
  <c r="A7" i="19"/>
  <c r="C27"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4" i="30"/>
  <c r="A7" i="30"/>
  <c r="G20" i="30" s="1"/>
  <c r="A7" i="17"/>
  <c r="G20" i="17" s="1"/>
  <c r="A22" i="17"/>
  <c r="H20" i="17"/>
  <c r="D26" i="36" s="1"/>
  <c r="A11" i="17"/>
  <c r="A12" i="17" s="1"/>
  <c r="A13" i="17" s="1"/>
  <c r="A14" i="17" s="1"/>
  <c r="A15" i="17" s="1"/>
  <c r="A16" i="17" s="1"/>
  <c r="A17" i="17" s="1"/>
  <c r="A18" i="17" s="1"/>
  <c r="A19" i="17" s="1"/>
  <c r="A29" i="16"/>
  <c r="A7" i="16"/>
  <c r="G27" i="16" s="1"/>
  <c r="A29" i="15"/>
  <c r="A7" i="15"/>
  <c r="G27" i="15" s="1"/>
  <c r="A7" i="28"/>
  <c r="F22" i="28" s="1"/>
  <c r="A7" i="29"/>
  <c r="G21"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27" i="16"/>
  <c r="D25" i="36" s="1"/>
  <c r="D20" i="20"/>
  <c r="D32" i="36" s="1"/>
  <c r="D20" i="18"/>
  <c r="D30" i="36" s="1"/>
  <c r="D27" i="36"/>
  <c r="D24" i="36"/>
  <c r="D22" i="36"/>
  <c r="I20" i="14"/>
  <c r="D21" i="36" s="1"/>
  <c r="I20" i="5"/>
  <c r="D12" i="36" s="1"/>
  <c r="D27" i="19"/>
  <c r="I20" i="10"/>
  <c r="D17" i="36" s="1"/>
  <c r="I20" i="6"/>
  <c r="D13" i="36" s="1"/>
  <c r="I20" i="4"/>
  <c r="D43" i="36" l="1"/>
  <c r="D31" i="36"/>
  <c r="D42" i="36" s="1"/>
  <c r="D11" i="36"/>
  <c r="D35" i="36"/>
  <c r="D36" i="36" l="1"/>
  <c r="D41" i="36" s="1"/>
  <c r="D44" i="36" s="1"/>
</calcChain>
</file>

<file path=xl/sharedStrings.xml><?xml version="1.0" encoding="utf-8"?>
<sst xmlns="http://schemas.openxmlformats.org/spreadsheetml/2006/main" count="1068" uniqueCount="621">
  <si>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</si>
  <si>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</si>
  <si>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</si>
  <si>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</si>
  <si>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</si>
  <si>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</si>
  <si>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</si>
  <si>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</si>
  <si>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</si>
  <si>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</si>
  <si>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</si>
  <si>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</si>
  <si>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</si>
  <si>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</si>
  <si>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</si>
  <si>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</si>
  <si>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</si>
  <si>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</si>
  <si>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</si>
  <si>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</si>
  <si>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</si>
  <si>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</si>
  <si>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</si>
  <si>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</si>
  <si>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</si>
  <si>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</si>
  <si>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</si>
  <si>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</si>
  <si>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</si>
  <si>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</si>
  <si>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</si>
  <si>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</si>
  <si>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</si>
  <si>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</si>
  <si>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</si>
  <si>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</si>
  <si>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</si>
  <si>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</si>
  <si>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</si>
  <si>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</si>
  <si>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</si>
  <si>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</si>
  <si>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</si>
  <si>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</si>
  <si>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</si>
  <si>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</si>
  <si>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</si>
  <si>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</si>
  <si>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</si>
  <si>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</si>
  <si>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</si>
  <si>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</si>
  <si>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</si>
  <si>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</si>
  <si>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</si>
  <si>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</si>
  <si>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</si>
  <si>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</si>
  <si>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</si>
  <si>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</si>
  <si>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</si>
  <si>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</si>
  <si>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</si>
  <si>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</si>
  <si>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</si>
  <si>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</si>
  <si>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</si>
  <si>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</si>
  <si>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</si>
  <si>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</si>
  <si>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</si>
  <si>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</si>
  <si>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</si>
  <si>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</si>
  <si>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</si>
  <si>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</si>
  <si>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</si>
  <si>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</si>
  <si>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</si>
  <si>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</si>
  <si>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</si>
  <si>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</si>
  <si>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</si>
  <si>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</si>
  <si>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</si>
  <si>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</si>
  <si>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</si>
  <si>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</si>
  <si>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</si>
  <si>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</si>
  <si>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</si>
  <si>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</si>
  <si>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</si>
  <si>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</si>
  <si>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</si>
  <si>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</si>
  <si>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</si>
  <si>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</si>
  <si>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</si>
  <si>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</si>
  <si>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</si>
  <si>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</si>
  <si>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</si>
  <si>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</si>
  <si>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</si>
  <si>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</si>
  <si>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</si>
  <si>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</si>
  <si>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</si>
  <si>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</si>
  <si>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</si>
  <si>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</si>
  <si>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</si>
  <si>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</si>
  <si>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</si>
  <si>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</si>
  <si>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</si>
  <si>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</si>
  <si>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</si>
  <si>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</si>
  <si>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</si>
  <si>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</si>
  <si>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</si>
  <si>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</si>
  <si>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</si>
  <si>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</si>
  <si>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</si>
  <si>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</si>
  <si>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</si>
  <si>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</si>
  <si>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</si>
  <si>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</si>
  <si>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</si>
  <si>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</si>
  <si>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</si>
  <si>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</si>
  <si>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</si>
  <si>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</si>
  <si>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</si>
  <si>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</si>
  <si>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</si>
  <si>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</si>
  <si>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</si>
  <si>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</si>
  <si>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</si>
  <si>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</si>
  <si>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</si>
  <si>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</si>
  <si>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</si>
  <si>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</si>
  <si>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</si>
  <si>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</si>
  <si>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</si>
  <si>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</si>
  <si>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</si>
  <si>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</si>
  <si>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</si>
  <si>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</si>
  <si>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</si>
  <si>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</si>
  <si>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</si>
  <si>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</si>
  <si>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</si>
  <si>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</si>
  <si>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</si>
  <si>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</si>
  <si>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</si>
  <si>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</si>
  <si>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</si>
  <si>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</si>
  <si>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</si>
  <si>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</si>
  <si>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</si>
  <si>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</si>
  <si>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</si>
  <si>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</si>
  <si>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</si>
  <si>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</si>
  <si>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</si>
  <si>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</si>
  <si>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</si>
  <si>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</si>
  <si>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</si>
  <si>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</si>
  <si>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</si>
  <si>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</si>
  <si>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</si>
  <si>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</si>
  <si>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</si>
  <si>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</si>
  <si>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</si>
  <si>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</si>
  <si>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</si>
  <si>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</si>
  <si>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</si>
  <si>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</si>
  <si>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</si>
  <si>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</si>
  <si>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</si>
  <si>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</si>
  <si>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</si>
  <si>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</si>
  <si>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</si>
  <si>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</si>
  <si>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</si>
  <si>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</si>
  <si>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</si>
  <si>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</si>
  <si>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</si>
  <si>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</si>
  <si>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</si>
  <si>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</si>
  <si>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</si>
  <si>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</si>
  <si>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</si>
  <si>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</si>
  <si>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</si>
  <si>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</si>
  <si>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</si>
  <si>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</si>
  <si>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</si>
  <si>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</si>
  <si>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</si>
  <si>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</si>
  <si>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</si>
  <si>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</si>
  <si>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</si>
  <si>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</si>
  <si>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</si>
  <si>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</si>
  <si>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</si>
  <si>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</si>
  <si>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</si>
  <si>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</si>
  <si>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</si>
  <si>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</si>
  <si>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</si>
  <si>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</si>
  <si>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</si>
  <si>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</si>
  <si>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</si>
  <si>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</si>
  <si>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</si>
  <si>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</si>
  <si>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</si>
  <si>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</si>
  <si>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</si>
  <si>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</si>
  <si>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</si>
  <si>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</si>
  <si>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</si>
  <si>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</si>
  <si>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</si>
  <si>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</si>
  <si>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</si>
  <si>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</si>
  <si>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</si>
  <si>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</si>
  <si>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</si>
  <si>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</si>
  <si>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</si>
  <si>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</si>
  <si>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</si>
  <si>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</si>
  <si>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</si>
  <si>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</si>
  <si>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</si>
  <si>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</si>
  <si>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</si>
  <si>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</si>
  <si>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</si>
  <si>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</si>
  <si>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Tofan Bogdan</t>
  </si>
  <si>
    <t>Editura universitara “Ion Mincu” Bucuresti</t>
  </si>
  <si>
    <t xml:space="preserve"> 973-85890-7-X</t>
  </si>
  <si>
    <t>Arhitectura si Personalitatea umana</t>
  </si>
  <si>
    <t>120</t>
  </si>
  <si>
    <t>Editura universitara “Ion Mincu”, Bucuresti</t>
  </si>
  <si>
    <r>
      <rPr>
        <sz val="7"/>
        <color theme="1"/>
        <rFont val="Times New Roman"/>
        <family val="1"/>
        <charset val="1"/>
      </rPr>
      <t xml:space="preserve"> </t>
    </r>
    <r>
      <rPr>
        <sz val="12"/>
        <color theme="1"/>
        <rFont val="Calibri"/>
        <family val="1"/>
        <charset val="1"/>
        <scheme val="minor"/>
      </rPr>
      <t xml:space="preserve">Catalogul Bienalei de Arhitectura de la Venetia 2014 - “Absorbing modernity 1914-2014  </t>
    </r>
  </si>
  <si>
    <t>Bogdan Tofan(coord.)</t>
  </si>
  <si>
    <t>ISI Web of Knowledge - Derwent</t>
  </si>
  <si>
    <t>New light for new offices - World Bank Bucharest</t>
  </si>
  <si>
    <t>22.10.</t>
  </si>
  <si>
    <t>REDUCING THE EFFECT OF URBAN HEAT ISLAND: A CASE STUDY FOR
BUCHAREST, ROMANIA</t>
  </si>
  <si>
    <t>A POSITIVE ENERGY TERRITORY – CASE STUDY FOR PITEŞTI, ROMANIA</t>
  </si>
  <si>
    <t>23.10.</t>
  </si>
  <si>
    <t>7th International Conference on Energy and Environment Iasi 2015</t>
  </si>
  <si>
    <t xml:space="preserve"> “A positive energy Teritory – case study for Pitesti Roumania”    </t>
  </si>
  <si>
    <t xml:space="preserve">“A positive energy Teritory – case study for Pitesti Roumania” </t>
  </si>
  <si>
    <t xml:space="preserve">ISBN 978-606-638-139-0  </t>
  </si>
  <si>
    <t>Bogdan Tofan</t>
  </si>
  <si>
    <t>12. 04</t>
  </si>
  <si>
    <t>ISBN 978-606-638-148-2</t>
  </si>
  <si>
    <t xml:space="preserve">European Sympozium on Diversity in Sustenability , “Ion Mincu” University of Architecture and Urban Planning  Bucuresti, organizatori WREN, UAUIM, UAR, ATSR,  Editura Universitara “Ion Mincu” </t>
  </si>
  <si>
    <t>7th International Conference on Energy and Environment Iasi Romania</t>
  </si>
  <si>
    <t xml:space="preserve">"Reducing the effect of urban heat island: a case study for Bucharest"
</t>
  </si>
  <si>
    <t> “A Positive Energy Territory – Case Study for Piteşti, Roumania “</t>
  </si>
  <si>
    <t>Congresului National al Patrimoniului Arhitectural cu tema “De la arhitectura la patrimoniu construit - secolul XX si mai departe ”, Bucuresti 2015</t>
  </si>
  <si>
    <t>European Sympozium on Diversity in Sustenability, Bucuresti 2016</t>
  </si>
  <si>
    <t>24-25 Sept</t>
  </si>
  <si>
    <t>25 Ian</t>
  </si>
  <si>
    <t>“1914–2014 Absorbing Modernity - First preparatory meeting with the representatives of the Countries”</t>
  </si>
  <si>
    <t>"A quick look into Romanian Architecture – looking for culture and național spirit"</t>
  </si>
  <si>
    <t>Conferinta internationala a Societății Arhitectilor Polonezi Krakovia</t>
  </si>
  <si>
    <t>“Study of urban Rehabilitation of the Dambovitza river în Bucharest”</t>
  </si>
  <si>
    <t>2nd World Conference on Design, Arts and Education (DAE-2013)</t>
  </si>
  <si>
    <t>09.05.</t>
  </si>
  <si>
    <t>Procedia – Social and Behavioral Sciences, Volume 122, Pages 1-548</t>
  </si>
  <si>
    <t xml:space="preserve">2nd World Conference on Design, Arts and Education (DAE-2013) Bucuresti 2013 </t>
  </si>
  <si>
    <t>"Romanian Architecture from vernacular to Modernism"</t>
  </si>
  <si>
    <t xml:space="preserve"> Comunicare publica Universitatea de arhitectura din Vicenza, University of Florida 2011</t>
  </si>
  <si>
    <t xml:space="preserve">„De la emotie la forma” </t>
  </si>
  <si>
    <t>2010</t>
  </si>
  <si>
    <t>102</t>
  </si>
  <si>
    <t>1583-7688</t>
  </si>
  <si>
    <t xml:space="preserve"> „Modelarea dinamica a spatiului – Bazin olimpic acoperit Izvorani jud Ilfov ” </t>
  </si>
  <si>
    <t>96-97</t>
  </si>
  <si>
    <t>Igloo - Habitat &amp; Arhitectura</t>
  </si>
  <si>
    <t>Autorizat, executat</t>
  </si>
  <si>
    <t>Sef proiect</t>
  </si>
  <si>
    <t>Avizat</t>
  </si>
  <si>
    <t>Sef proiect complex</t>
  </si>
  <si>
    <t>2008-2009</t>
  </si>
  <si>
    <t>1992-2007</t>
  </si>
  <si>
    <t>1992-1998</t>
  </si>
  <si>
    <t>Proiect premiat de platforma de arhitectectura international ARCHITIZER - Piscina olimpica de la Izvorani - Proiect Complex de arhitectura – sef de proiect 2007 -2008 https://architizer.com/projects/olympic-swimming-pool-izvorani-sydney-olympic-sportive-compond/</t>
  </si>
  <si>
    <t>Membru in Consiliul de conducere al Ordinului Arhitectilor la nivel national</t>
  </si>
  <si>
    <t xml:space="preserve"> 2002 - 2010</t>
  </si>
  <si>
    <t xml:space="preserve">Membru in Consiliul de conducere al Ordinului Arhitectilor filiala teritoriala Bucuresti </t>
  </si>
  <si>
    <t>2002 - 2010</t>
  </si>
  <si>
    <t>Membru activ al Grupului international de lucru pentru stiinta si inalta tehnologie al Uniunii International a Arhitectilor</t>
  </si>
  <si>
    <t xml:space="preserve">Membru E.N.A.C.A. - consultant Comisia Europeana </t>
  </si>
  <si>
    <t>Reprezentant I.M.I. (internal Market Information System) al O.A.R. din 2009 pana in prezent</t>
  </si>
  <si>
    <t>2009-prezent</t>
  </si>
  <si>
    <t xml:space="preserve">Universitatea Tehnica din Eindhoven Olanda </t>
  </si>
  <si>
    <t>Stagiu doctoral</t>
  </si>
  <si>
    <t>Stagiu in Managementul de arhitectura in cadrul Centrului pentru International Business al Harding University, USA</t>
  </si>
  <si>
    <t>Centrului pentru International Business al Harding University, USA</t>
  </si>
  <si>
    <t xml:space="preserve">Stagiu de pregatire in arhitectura I.A.A. </t>
  </si>
  <si>
    <t>International Academy of Architecture la Universitatea Internaţională de Vara de la Paris Conflans, Paris</t>
  </si>
  <si>
    <t>1992-1993</t>
  </si>
  <si>
    <t>International Academy of Architecture la Universitatea Internaţională de Vara de la Marly le Roi – Versailles, Paris</t>
  </si>
  <si>
    <t>Angajat expert international, pentru ministerul Bulgar de dezvoltare 2009</t>
  </si>
  <si>
    <t xml:space="preserve"> Membru membru in jurii internationale, de la Bienala de la Venetia 2012 VICE-COMISAR UAR</t>
  </si>
  <si>
    <r>
      <rPr>
        <sz val="7"/>
        <color theme="1"/>
        <rFont val="Calibri"/>
        <family val="2"/>
        <scheme val="minor"/>
      </rPr>
      <t xml:space="preserve"> </t>
    </r>
    <r>
      <rPr>
        <sz val="12"/>
        <color theme="1"/>
        <rFont val="Calibri"/>
        <family val="2"/>
        <scheme val="minor"/>
      </rPr>
      <t>Membru membru in jurii internationale, de la Bienala de la Venetia 2014 VICE-COMISAR UAR</t>
    </r>
  </si>
  <si>
    <t>Director General al  Registrului National al Arhitectilor din Romania  pana la fondarea Ordinului Arhitectilor din Romania in 2001 pe baza legii organice 184/2001</t>
  </si>
  <si>
    <t>1999-2001</t>
  </si>
  <si>
    <t>Membru in structura de conducere ale organizatii profesionale nationale UAR - 1991 - 2000</t>
  </si>
  <si>
    <t>1991-2000</t>
  </si>
  <si>
    <t>Expozitia de Proiecte Ion Mincu la Vicenza "Trei Universitati la San Silvestro" 2007</t>
  </si>
  <si>
    <t xml:space="preserve">Expozitia Proiectelor Studentilor La Opera Nationala Bucuresti 2009 </t>
  </si>
  <si>
    <t>Expozitia Uauim Proiectelor Studentilor La Uniunea Arhitectilor la Centrul De Cultura Arhitecturala 2012</t>
  </si>
  <si>
    <t>Expozitia "Casa unui Muzician" de la Festivalul international de Muzica Noua de la UNMB Bucuresti 2016</t>
  </si>
  <si>
    <t>Expozitia de machete cu ocazia inaugurarii de catre Jaque Roggue presedintele Comitetului International Olimpic al Centrului olimpic Izvorani 2010 - Piscina olimpica si Hotelul Olimpic de la Izvorani</t>
  </si>
  <si>
    <t xml:space="preserve">Expozitia "Architecture of Emotions" de la Banca Mondiala  2011 </t>
  </si>
  <si>
    <t xml:space="preserve">Expozitia Frank Lloyd Wright - Brian A Spencer - ROCAD Palatul Parlamentului 2012 </t>
  </si>
  <si>
    <t xml:space="preserve">VICE-COMISAR UAR la Bienala de Arhitectura de la VENETIA editia a 13 a - 2012 </t>
  </si>
  <si>
    <t xml:space="preserve">VICE-COMISAR UAR la Bienala de Arhitectura de la VENETIA editia a 14 a -2014 </t>
  </si>
  <si>
    <t xml:space="preserve">Expozitia "Architecture of Emotions" de la Palatul Parlamentului - 2013 </t>
  </si>
  <si>
    <t>Expozitia "Architecture of Emotions" de la Centrul de pe Calea mosilor Bucuresti 2013</t>
  </si>
  <si>
    <t>Comisar</t>
  </si>
  <si>
    <t>Premiu II Concurs organizat de ARCOM pentru Ansamblu de locuinte colective P+5/P+21 Calea Plevnei 141</t>
  </si>
  <si>
    <t xml:space="preserve">Premiul I Proiectul SOS Satele copiilor Romania - Satul de la Bucuresti str Calea Floreasca 165 </t>
  </si>
  <si>
    <t>Primaria Orasului Buftea</t>
  </si>
  <si>
    <t>Amenajare interioara Fundatia Olimpica Romana - sediul Central strada Pictor Verona, Bucuresti 2002</t>
  </si>
  <si>
    <t>Amenajare interioara CITIBANK Sediul Central - Str. Iancu de Hunedoara 8, Bucureşti. Arhitect, autor 1997</t>
  </si>
  <si>
    <t>Amenajare interioara Hotel Ministerul Afacerilor Externe - Ion Mihalache 125, arhitect, sef proiect complex</t>
  </si>
  <si>
    <t>Amenajari interioare si exterioare Monitorul Oficial - Centrul de relatii cu publicul Sector 5</t>
  </si>
  <si>
    <t>2001-2002</t>
  </si>
  <si>
    <t>Expertizare, consolidare si modernizare Centrul de afaceri – Centrul Nouveau – birouri clasa A, piata Sf. Gheorghe, Bucuresti, sef proiect complex</t>
  </si>
  <si>
    <t xml:space="preserve">Proiect de arhitectura si urbanism realizat - Satul Copiilor “S.O.S. Satele Copiilor Romania / “SOS Kinderdorf International” din Calea Floreasca 165, sector 1 Bucuresti </t>
  </si>
  <si>
    <t>Proiect de arhitectura realizat, Primaria Orasului Buftea , Judetul Ilfov proiectat prin Tofan Arkitect</t>
  </si>
  <si>
    <t>SOS Kinderdorf International</t>
  </si>
  <si>
    <t>Banca Mondiala</t>
  </si>
  <si>
    <t>Citibank</t>
  </si>
  <si>
    <t>Fundatia Olimpica Romana</t>
  </si>
  <si>
    <t>Ministerul Afacerilor Externe</t>
  </si>
  <si>
    <t>Centrul Nouveau - Tiriac</t>
  </si>
  <si>
    <t>Amenajare interioara Banca Comerciala Ion Tiriac – Lipscani 102 Bucuresti, sef proiect complex.</t>
  </si>
  <si>
    <t>Banca Comerciala Ion Tiriac</t>
  </si>
  <si>
    <t>Forte Computers</t>
  </si>
  <si>
    <t>Ministerul Finantelor - Sediul Trezoreriei Statului, sector 4 – Bdul Pieptanari, Bucureşti, sef proiect complex</t>
  </si>
  <si>
    <t>Amenajare interioara Birourile centrale ale firmei Forte Computers , sef proiect complex</t>
  </si>
  <si>
    <t>Ministerul Finantelor Trezoreriei Statului Sector 4</t>
  </si>
  <si>
    <t>Ministerul Finantelor Trezoreriei Statului Sector 3</t>
  </si>
  <si>
    <t>Ministerul Finantelor Trezoreriei Statului Sector 1</t>
  </si>
  <si>
    <t>Ministerul Finantelor Trezoreriei Statului Sector 6</t>
  </si>
  <si>
    <t>Ministerul Finantelor - Sediul Trezoreriei Statului, sector 6 – Str Popa Tatu nr. 7-9, Bucureşti, sef proiect complex</t>
  </si>
  <si>
    <t>Ambasada Austriei</t>
  </si>
  <si>
    <t>Autorizat, executat partial</t>
  </si>
  <si>
    <t>Proiect de arhitectura Vila Popovici - Mogoşoaia , Şef proiect complex</t>
  </si>
  <si>
    <t>Amenajare interioara Ambasada Austriei - Biblioteca Austriacă - Str. Pitar Moş - , sef proiect complex</t>
  </si>
  <si>
    <t xml:space="preserve">Lucrari de design industrial pentru industria aviatica – Aeronava Ion Tiriac 1 </t>
  </si>
  <si>
    <t>Ion Tiriac</t>
  </si>
  <si>
    <t>Fam. Popovici</t>
  </si>
  <si>
    <t>Fam. Bitu</t>
  </si>
  <si>
    <t>Executat Galaxy LTD</t>
  </si>
  <si>
    <t xml:space="preserve">Consilier in propleme de proiectare a Primariei Osaka selectionat de juriul condus de Tadao Ando in urma concursului de Urbanism si arhitectura privind dezvoltarea zonei centrale si de nord a orasului Osaka, Japonia </t>
  </si>
  <si>
    <t xml:space="preserve">Amenajare interioara “Home and Design Center” - Bdul Ghencea, Bucuresti, 12.600mp, sef proiect complex  </t>
  </si>
  <si>
    <t>Home and Design Center</t>
  </si>
  <si>
    <t>2008-2011</t>
  </si>
  <si>
    <t>Proiectul de arhitectura faza DDE - birouri "SWAN OFFICE PARK" -  Pipera Bucuresti - proiectant general 10M</t>
  </si>
  <si>
    <t>Swan Office Park</t>
  </si>
  <si>
    <t>Colaborare</t>
  </si>
  <si>
    <t>2010-2011</t>
  </si>
  <si>
    <t>Proiect complex de arhitectura si amenajare interioara realizat pentru “Sediul Bancii Mondiale la Bucuresti” str. Armand Calinescu, nr. 2.</t>
  </si>
  <si>
    <t>Proiect complex de arhitectura si amenajare interioara realizat pentru “Sediul Bancii Mondiale la Bucuresti” str. Vasile Lascar, nr.16</t>
  </si>
  <si>
    <t>Amenajare interioara apartament Str. Washington 38-40, Sector 1, Sef proiect complex</t>
  </si>
  <si>
    <t>2015-prezent</t>
  </si>
  <si>
    <t>Fam. Urdareanu</t>
  </si>
  <si>
    <t>Autorizat, in executie</t>
  </si>
  <si>
    <t>Amenajare interioara apartament Str. Matei Voievod, nr. 137</t>
  </si>
  <si>
    <t>Fam. Tofan</t>
  </si>
  <si>
    <t>Locuinta Salceanu, com. Cornetu, Buda, jud. Ilfov, sef proiect complex</t>
  </si>
  <si>
    <t>Locuinta Bitu, str. Dragalina , Bucuresti, sef proiect complex</t>
  </si>
  <si>
    <t>2012-prezent</t>
  </si>
  <si>
    <t>Fam. Salceanu</t>
  </si>
  <si>
    <t>Locuinta Tincu, sat. Vladiceasca, jud. Ilfov, sef proiect complex</t>
  </si>
  <si>
    <t>Fam. Tincu</t>
  </si>
  <si>
    <t>Locuinta Str. Clucereasa, nr. 46D, Sector 1, Bucuresti,  sef proiect complex</t>
  </si>
  <si>
    <t>Casa cu cires, Str. Cazanesti, Popesti Leordeni, jud. Ilfov, sef proiect complex</t>
  </si>
  <si>
    <t>Vila Sorin Stefan, Str. Oas, nr. 5, Oras Pantelimon,  jud. Ilfov, sef proiect complex</t>
  </si>
  <si>
    <t>Fam. Stefan</t>
  </si>
  <si>
    <t>Extindere locuinta unifamiliala, Str. Nicopole, nr. 36, Ploiesti. Jud. Prahova, sef proiect complex</t>
  </si>
  <si>
    <t>Autorizat</t>
  </si>
  <si>
    <t>Amenajari interioare si exterioare Sediul Ministerului  Dezvoltării Regionale, Administrației Publice și Fondurilor Europene, Bd. Aviatorilor, sef proiect complex</t>
  </si>
  <si>
    <t>Ministerul  Dezvoltării Regionale, Administrației Publice și Fondurilor Europene</t>
  </si>
  <si>
    <t xml:space="preserve"> Proiect de arhitectura realizat - Piscina olimpica de la Izvorani - Sef proiect complex </t>
  </si>
  <si>
    <t>2009-2010</t>
  </si>
  <si>
    <t xml:space="preserve">Proiect de arhitectura realizat – Hotel olimpic de la Izvorani - Sef proiect complex </t>
  </si>
  <si>
    <t>2007-2010</t>
  </si>
  <si>
    <t>Plan Urbanistic Zonal “Ansamblu locuinte com. Berceni” Judetul Ilfov, Arhitect urbanist</t>
  </si>
  <si>
    <t xml:space="preserve">Planul Urbanistic Zonal al Satului Copiilor din Calea Floreasca nr 165 sector 1 Bucuresti, pentru SOS Kinderdorf International – Arhitect urbanist </t>
  </si>
  <si>
    <t xml:space="preserve">Selectionare in faza a II a concursului "Bucuresti 2000" </t>
  </si>
  <si>
    <t>Premiat concurs Complexul Sportiv Nicolae Navasart Snagov - Federatia Romana de natatie</t>
  </si>
  <si>
    <t>Premiul de sustenabilitate "Reynaers" pentru cel mai ecologic proiect "Green project " pentru Proiectul de detalii la "SWAN Office Park" Bucuresti Anuala de arhitectura de la Bucuresti Palatul Muzeului National de Istorie - 2012</t>
  </si>
  <si>
    <t xml:space="preserve">Premiul I Concurs de arhitectura organizat de Comitetul Olimpic Roman pentru baza sportiva de la Izvorani </t>
  </si>
  <si>
    <t>Coautor</t>
  </si>
  <si>
    <t xml:space="preserve">2002, 2004 2006, 2008 </t>
  </si>
  <si>
    <t>2003, 2005 2007, 2009</t>
  </si>
  <si>
    <t xml:space="preserve"> Bienala Nationala de Arhitectura, Bucuresti 2002, 2004, 2006, 2008 
</t>
  </si>
  <si>
    <t>Anualele de arhitectura Bucuresti 2003, 2005, 2007, 2009</t>
  </si>
  <si>
    <t>Selectionare finalist al proiectului "International Concept Competition for the Northern Osaka Station Area"</t>
  </si>
  <si>
    <t>Plan Urbanistic Zonal “Complex olimpic Sydney 2000” Izvorani, Judetul Ilfov, Membru in echipa de elaborare, proiect realizat prin CCPEC-UAUIM</t>
  </si>
  <si>
    <t xml:space="preserve">Comitetul Olimpic Roman </t>
  </si>
  <si>
    <t xml:space="preserve"> Plan Urbanistic Zonal "Extindere Interprime Properties", Splaiul Unirii 165, Arhitect urbanist</t>
  </si>
  <si>
    <t>Fam. Manole</t>
  </si>
  <si>
    <t>Fam. Sichin</t>
  </si>
  <si>
    <t>Fam. Badea</t>
  </si>
  <si>
    <t xml:space="preserve">Ciocănea, A., Dragomirescu, A., Tofan, B., Manolache, R., </t>
  </si>
  <si>
    <t>Ciocănea, A., Tofan, B., Scripcariu, M., Pluteanu, Ș., Martinaș, V., Consferent, A., Coman, A., Șișman, A., Matei, D., Vasile, C.M., Tudor, B</t>
  </si>
  <si>
    <t>2003-2006</t>
  </si>
  <si>
    <t>Colaborare in programele de cercetare ”Gero”condus de acad. Al Boboc din cadrul Academiei Romane 1999</t>
  </si>
  <si>
    <t xml:space="preserve">Colaborator in programul de cercetare ”New interface psychology - society” in cadrul Institutului de cercetari antropologice Francisc Reiner al Academiei Romane 1999 </t>
  </si>
  <si>
    <t>26-28 Mai</t>
  </si>
  <si>
    <t>Salonul "SOS Viata"</t>
  </si>
  <si>
    <t>"SOS Viata" - simpozion pe teme ecologice sala New York, Complex World Trade Center Bucuresti</t>
  </si>
  <si>
    <t>2015-2016</t>
  </si>
  <si>
    <t>ISBN 978-606-638-069-0</t>
  </si>
  <si>
    <t>Bogdan Tofan(coord.) Brian Spencer(coord.)</t>
  </si>
  <si>
    <t>ISBN 978-606-638-091-1</t>
  </si>
  <si>
    <t xml:space="preserve">Conferinta privind tema bienalei de arhitectura de la Venetia, Centrul de Cultura arhitecturala, Bucuresti 2013 </t>
  </si>
  <si>
    <t>2009-2015</t>
  </si>
  <si>
    <t>1998-2008</t>
  </si>
  <si>
    <t xml:space="preserve">Organizator concursul de arhitectura pentru Bienala de la Venetia </t>
  </si>
  <si>
    <t xml:space="preserve">Organizator work-shop international in Grecia si Italia  - excursie de studii UAUIM </t>
  </si>
  <si>
    <t>Plan Urbanistic de Detaliu - Spatiu comercial, Orasul Pantelimon, Str. Sf. Gheorghe, Nr. 97</t>
  </si>
  <si>
    <t>Programul de Cooperare Internationala University of Florida - UAUIM
Invitat la Facultatea de Arhitectura de la Vicenza</t>
  </si>
  <si>
    <t>Facultatea de Arhitectura Vicenza</t>
  </si>
  <si>
    <t>Facultatea de Arhitectura Terra Firma, Vicenza</t>
  </si>
  <si>
    <t>Programul de Cooperare Internationala University of Florida - UAUIM
Invitat la Facultatea de Arhitectura Terra Firma de la Vicenza</t>
  </si>
  <si>
    <t>Profesor invitat Technic University of Aalborg Denmark, Faculty of Architecture and Media Technology</t>
  </si>
  <si>
    <t>Proiect de arhitectura realizat - Stadionul Olimpic de la Izvorani - Sef proiect complex  
Sef proiect: Bogdan Tofan</t>
  </si>
  <si>
    <t>Plan Urbanistic Zonal “Complex olimpic Sydney 2000” Izvorani, Judetul Ilfov, Membru in echipa de elaborare.</t>
  </si>
  <si>
    <t>Reabilitatea urbana a Raului Dambovita contract 07/2010</t>
  </si>
  <si>
    <t>2015-2020</t>
  </si>
  <si>
    <t>Coordonator program de colaborare Erasmus +, Parteneriat Universitatea de Arhitectura si Urbanism Ion Mincu - Universitatea Tehnica din Aalborg, Danemarca - in derulare (2015-2020)</t>
  </si>
  <si>
    <t>Anglia Ruskin University, Cambridge</t>
  </si>
  <si>
    <t>decembrie 2017</t>
  </si>
  <si>
    <t xml:space="preserve"> AMERICAN ORGANIC ARCHITECTURE
The Heritage of Frank Lloyd Wright, Editura Universitară "Ion Mincu", București ©2013</t>
  </si>
  <si>
    <t>COMISAR Bienala de Arhitectura 2018, UAR</t>
  </si>
  <si>
    <t>Expozitie Bienala de Arhitectura, Braila</t>
  </si>
  <si>
    <t>Expozitie Bienala de Arhitectura, Sibiu</t>
  </si>
  <si>
    <t>Expozitie Bienala de Arhitectura, Iasi</t>
  </si>
  <si>
    <t>Expozitie Bienala de Arhitectura, Targu Mures</t>
  </si>
  <si>
    <t>Expozitie Bienala de Arhitectura, Oradea</t>
  </si>
  <si>
    <t>Organizator - Conferinta asociata evenimentului Bienala de Arhitectura 2018, Braila</t>
  </si>
  <si>
    <t>Organizator - Conferinta asociata evenimentului Bienala de Arhitectura 2018, Sibiu</t>
  </si>
  <si>
    <t>martie 2018</t>
  </si>
  <si>
    <t>Workshop International Urban Parametric, colaborare cu prof. arh. Nicolai Steino, Facultatea de Arhitectura Aalborg</t>
  </si>
  <si>
    <t>mai 2019</t>
  </si>
  <si>
    <t>Seminar Foarfeca - Virtual Reality</t>
  </si>
  <si>
    <t>Bienala de Arhitectura de la Venetia – 2014</t>
  </si>
  <si>
    <t>Arhitectura</t>
  </si>
  <si>
    <t>ISSN 2247 – 9171
ISSN – L = 1220 – 3254</t>
  </si>
  <si>
    <t>NOTE PENTRU BIENALĂ – UN DIALOG CU BOGDAN TOFAN ȘI BRIAN SPENCER</t>
  </si>
  <si>
    <t>Les Films de Cannes a Bucarest / Crossevent BNA (Bienala  Nationala de Arhitectura 2018 )</t>
  </si>
  <si>
    <t>Construire Spatiu Comercial, Str. Magnoliei, Comuna Pantelimon, jud. Ilfov</t>
  </si>
  <si>
    <t>Sinteza Proiectării de Arhitectură</t>
  </si>
  <si>
    <t>TOFAN BOGDAN</t>
  </si>
  <si>
    <r>
      <t xml:space="preserve">Coordonator expozitie internațională </t>
    </r>
    <r>
      <rPr>
        <i/>
        <sz val="11"/>
        <color theme="1"/>
        <rFont val="Calibri"/>
        <family val="2"/>
        <scheme val="minor"/>
      </rPr>
      <t>Situri cu Personalitate - Extinderea Basilicii palladiene din Vicenta,</t>
    </r>
    <r>
      <rPr>
        <sz val="11"/>
        <color theme="1"/>
        <rFont val="Calibri"/>
        <family val="2"/>
        <scheme val="minor"/>
      </rPr>
      <t xml:space="preserve"> San Silvestro, Vicenta</t>
    </r>
  </si>
  <si>
    <r>
      <t xml:space="preserve">Organizator Workshop și Concurs Internațional Proiecte Studențești </t>
    </r>
    <r>
      <rPr>
        <i/>
        <sz val="11"/>
        <color indexed="8"/>
        <rFont val="Calibri"/>
        <family val="2"/>
      </rPr>
      <t>Situri cu Personalitate - Extinderea Basilicii palladiene din Vicenta</t>
    </r>
    <r>
      <rPr>
        <sz val="11"/>
        <color indexed="8"/>
        <rFont val="Calibri"/>
        <family val="2"/>
        <charset val="238"/>
      </rPr>
      <t>, San Silvestro, Vicenta</t>
    </r>
  </si>
  <si>
    <t xml:space="preserve">Membru in colectiv de organizare ROCAD </t>
  </si>
  <si>
    <t>2012, 2013</t>
  </si>
  <si>
    <t>Profesor invitat , la atelierul prof. arh. Alison Pooley</t>
  </si>
  <si>
    <t>Profesor invitat , la atelierul prof. arh. Nicolas Steino</t>
  </si>
  <si>
    <t>Ciocănea A., Scripcariu M., Pluteanu Ş., Tofan B.</t>
  </si>
  <si>
    <t>Renewable Energy Production in Decommissioned Power Plant Sites for Sustainable Cities—The Case Study of Romania, in cartea "Solar Energy Conversion in Communities. Springer Proceedings in Energy"</t>
  </si>
  <si>
    <t>SPRINGER</t>
  </si>
  <si>
    <t xml:space="preserve">ISSN 2352-2542 (electronic)             ISBN 978-3-030-55757-7 (eBook),                            https://doi.org/10.1007/978-3-030-55757-7 </t>
  </si>
  <si>
    <t>525 pagini</t>
  </si>
  <si>
    <t>16 pagini</t>
  </si>
  <si>
    <t>Bazin olimpic acoperit Izvorani, piscina lotului olimpic de natație in "Teoria Proiectului de Arhitectură. Idei construite / Architectural Design Theory. Built Ideas" editori Magda Stanculescu, Mihaela Grigorescu si Marina Mihaila</t>
  </si>
  <si>
    <t>Editura Universitara "Ion Mincu"</t>
  </si>
  <si>
    <t xml:space="preserve">ISBN 978-606-638-228-1 https://doi.org/10.54508/9786066382281.05                  </t>
  </si>
  <si>
    <t>Lightlife 5 Institut fur internationale Architektur-Dokumentation, Munich</t>
  </si>
  <si>
    <t>Art-Nr. 04924068</t>
  </si>
  <si>
    <t>Bogdan Tofan, Michael Bruggemann</t>
  </si>
  <si>
    <t>Interplay of light</t>
  </si>
  <si>
    <t>Lightlive! Nr. 1/2008 UK</t>
  </si>
  <si>
    <t>Nr: 4900186</t>
  </si>
  <si>
    <t>Issue 1/2008 volume 9</t>
  </si>
  <si>
    <t xml:space="preserve">Ciocǎnea, A., Dragomirescu, A., Tofan, B., Toti, M., </t>
  </si>
  <si>
    <t>Pedestrian-level ventilation in an urban environment adjacent to a river channel: A case study for Bucharest city - Romania</t>
  </si>
  <si>
    <t>E3S Web of Conferences ISI</t>
  </si>
  <si>
    <t>eISSN: 2267-1242       WOS:000468021200066.                                 https://doi.org/10.1051/e3sconf/20198507007</t>
  </si>
  <si>
    <t xml:space="preserve">              85,                 Article Number 07007</t>
  </si>
  <si>
    <t>Inventatori: Drumea P., Lepadatu I., Tofan B., Ciocanea A., Iliescu A., Balan I., Dumitrescu L.</t>
  </si>
  <si>
    <t>”Constructive solutions of floating boards for decorating concrete-lined river banks”, RO127818-A2</t>
  </si>
  <si>
    <t>Brevet de invenție nr. RO 127818-A2, Derwent Primary Accession Number: 2012-P87955[02]</t>
  </si>
  <si>
    <t>BREVET INVENȚIE - DERWENT INNOVATIONS INDEX</t>
  </si>
  <si>
    <t>“Un teritoriu energetic pozitiv – studiu de caz pentru Piteşti, România" in cartea digitala (CD)„Semnificații și conexiuni în spațiul arhitectural / Meanings and connections in architectural space” editor Anca Mitrache</t>
  </si>
  <si>
    <t>“Ganduri arhitecturale de indreptare a unei situatii urbanistice centrale – Piata Sf Gheorghe din Bucuresti” in cartea ”Bucuresti - locuri reinventate martie - iunie 2015” editor Constantin Hostiuc</t>
  </si>
  <si>
    <t>ISBN 978-606-638-127-7</t>
  </si>
  <si>
    <t>“Positive energy territory – case study for Pitesti Romania” in cartea "De la arhitectura la patrimoniul construit - Secolul XX si mai departe" editor Mihaela Criticos</t>
  </si>
  <si>
    <t>ISBN 978-606-638-133-8</t>
  </si>
  <si>
    <t>„Dezvoltarea, implementarea și integrarea de soluții inovative pentru protecția individuală a personalului și populației împotriva contaminării cu virusul SARS-CoV-2”</t>
  </si>
  <si>
    <t xml:space="preserve">Premiu concurs Complexul Sportiv Nicolae Navasart Snagov - Federatia Romana de natatie </t>
  </si>
  <si>
    <t>25 aprilie</t>
  </si>
  <si>
    <t>l</t>
  </si>
  <si>
    <t>Sef proiec complext</t>
  </si>
  <si>
    <t xml:space="preserve">Proiect complex de peisagistica si plan general « Sistematizare extindere Centrul Olimpic si sportiv “Sydney 2000” faza P.A.C. si studiu topografic” </t>
  </si>
  <si>
    <t>Ministerul Finantelor - Sediul Trezoreriei Statului, sector 1 – str. Londra, Bucureşti</t>
  </si>
  <si>
    <t>Monitorul oficial</t>
  </si>
  <si>
    <t>Expertizare, consolidare si modernizare Ministerul Finantelor - Sediul Trezoreriei Statului Sector 3- str. Cireşilor nr. 6 , Bucureşti</t>
  </si>
  <si>
    <t>SEMNIFICAȚII ȘI CONEXIUNI ÎN SPAȚIUL ARHITECTURAL / MEANINGS AND CONNECTIONS IN ARCHITECTURAL SPACE , Romexpo 2015</t>
  </si>
  <si>
    <t>Un teritoriu energetic pozitiv – studiu de caz pentru Piteşti, România</t>
  </si>
  <si>
    <t>12-15 Noi</t>
  </si>
  <si>
    <t xml:space="preserve">Emil Barbu Popescu, Bogdan Tofan, Zeno Bogdanescu </t>
  </si>
  <si>
    <t>ADMITERE 2007- REGULAMENT 2007 RETROSPECTIVA 1990-2006</t>
  </si>
  <si>
    <t>"Catalog Bucuresti 2000 – Concurs international de arhitectura Bucuresti " proiect selectionat</t>
  </si>
  <si>
    <t>ISBN 97-397-9723-7</t>
  </si>
  <si>
    <t>ISSN 2067- 0893</t>
  </si>
  <si>
    <t>Sustainable Solutions for Energy and Environment EENVIRO 2018</t>
  </si>
  <si>
    <t>“Pedestrian-level ventilation in an urban environment adjacent to a river channel: A case study for Bucharest city – Romania”</t>
  </si>
  <si>
    <t>9-13 Oct</t>
  </si>
  <si>
    <t>Membru fondator ASAR (Asociatia Societatilor de Arhitectura din Romania)</t>
  </si>
  <si>
    <t>2017-prezent</t>
  </si>
  <si>
    <t>Adrian Ciocănea , Bogdan Tofan , Mircea Scripcariu,
Ştefăniţă Pluteanu si studenti colaboratori</t>
  </si>
  <si>
    <t>Coordonare doctorat</t>
  </si>
  <si>
    <t xml:space="preserve">UAUIM - Scoala doctorala </t>
  </si>
  <si>
    <t>UAUIM - Scoala doctorala de Arhitectura</t>
  </si>
  <si>
    <t>arh. Tania Brefelean</t>
  </si>
  <si>
    <t>arh. Bianca Balint Neagu</t>
  </si>
  <si>
    <t>Editura Universitara Ion Mincu</t>
  </si>
  <si>
    <t>9-11 mai</t>
  </si>
  <si>
    <t>COSR</t>
  </si>
  <si>
    <t xml:space="preserve">COSR </t>
  </si>
  <si>
    <t>colaborare</t>
  </si>
  <si>
    <t>Membru in juriul international al concursului de4 proiecte de arhitectura pentru eradicare a saraciei la nivel international 1999 UAR</t>
  </si>
  <si>
    <t>Romanian Convention of Architecture and Design - Co-organizator invitat arhitect Brian Spencer - discipol al lui Frank Lloyd Wright</t>
  </si>
  <si>
    <t>Romanian Convention of Architecture and Design - Co-organizator invitat arhitect Brian Spencer- discipol al lui Frank Lloyd Wright</t>
  </si>
  <si>
    <t>Membru in grupul tehnic consultativ pe parcursul executiei proiectului „Revitalizarea zonei de nord a orasului Osaka, Japonia” 2003</t>
  </si>
  <si>
    <t>mai/2023</t>
  </si>
  <si>
    <t>SOS Kinderdorf International 19 case (20p)</t>
  </si>
  <si>
    <t>COLABORARE</t>
  </si>
  <si>
    <t>Premiul I Concurs SEDIUL MONITORUL OFICIAL BUCURESTI -concurs cu invitati pentru Proiectarea Sediului Central al MONITORULUI OFICIAL la Soseaua Panduri, Bucuresti – in urma castigarii concursului s-a acordat intocmirea proiectului tehnic de realizare a investitiei</t>
  </si>
  <si>
    <t xml:space="preserve">Premiul I Concurs SEDIUL ADMINISTRATIEI FINANCIARE A SECTORULUI 4 BUCURESTI - concurs pentru Proiectarea SEDIUL ADMINISTRATIEI FINANCIARE A SECTORULUI 4 BUCURESTI la Blv Pieptanari nr 31, Bucuresti – in urma castigarii concursului s-a acordat intocmirea proiectului tehnic de realizare a investitiei </t>
  </si>
  <si>
    <t xml:space="preserve">Premiul I Concurs SEDIUL BANCII CITIBANK LA BUCURESTI -concurs cu invitati pentru Proiectarea Sediului Central al Bancii Citibank la soseaua Iancu de Hunedoara nr 8, Bucuresti – in urma castigarii concursului s-a acordat intocmirea proiectului tehnic de realizare a investitiei </t>
  </si>
  <si>
    <t>Premiul I CENTRU NOUVEAU – imobil de birouri in Zona Protejata de importanta nationala «Km 0 », incentrul Bucurestiului strada Lipsacani 102 - in urma castigarii concursului s-a acordat intocmirea proiectului tehnic de realizare a investitiei.</t>
  </si>
  <si>
    <t xml:space="preserve">Premiul I Concurs SEDIUL ADMINISTRATIEI FINANCIARE A SECTORULUI 6 BUCURESTI - concurs pentru Proiectarea SEDIUL ADMINISTRATIEI FINANCIARE A SECTORULUI 6  BUCURESTI la Popa Tatu nr 7, Bucuresti – in urma castigarii concursului s-a acordat intocmirea proiectului tehnic de realizare a investitiei. </t>
  </si>
  <si>
    <t>Premiul I Concurs Inter-prime IKEA – PUZ Complectarea terenului de investitie pentru Investitie Imobiliara viitoare Piata Timpuri Noi Bucuresti,  – in urma castigarii concursului s-a acordat intocmirea documentatiei.</t>
  </si>
  <si>
    <t>Premiul I Concurs HOTEL OLIMPIC IZVORANI - concurs pentru Proiectarea complexa de arhitectura– in urma castigarii concursului s-a acordat intocmirea proiectului tehnic de realizare a investitiei.</t>
  </si>
  <si>
    <t xml:space="preserve">Premiul I Concurs SEDIUL BANCII MONDIALE LA BUCURESTI -concurs cu invitati pentru Proiectarea Sediului Central al Bancii Mondiale la Bucuresti – in urma castigarii concursului s-a acordat intocmirea proiectului tehnic de realizare a investitiei. </t>
  </si>
  <si>
    <t>Premiul I Fundatia olimpica Romana, Strada Pictor Verona nr 1 Bucuresti, -concurs cu invitati pentru arhitectura de interior si fatada intrare – in urma castigarii concursului s-a acordat intocmirea proiectului tehnic de realizare a investitiei.</t>
  </si>
  <si>
    <t>Premiul I Concurs Reparatie capitala si modernizare Baza veche COSR Izvorani D.A.L.I. - concurs Centrul Olimpic si Sportiv „Sydney 2000” - Baza Veche , Sat Izvorani, Comuna Ciolpani, Jud. Ilfov – in urma castigarii concursului s-a acordat  intocmirea documentatiei.</t>
  </si>
  <si>
    <t>drd Luiza Varga</t>
  </si>
  <si>
    <t>2020-2023</t>
  </si>
  <si>
    <t>2021-2023</t>
  </si>
  <si>
    <t>2021 - 2023</t>
  </si>
  <si>
    <t>Seminar scoala doctorala UAUIM - Nic Steinø from Aalborg University - "how to look for data in your  doctoral research"</t>
  </si>
  <si>
    <t>Seminar ACE Nebinar Wroclaw  - Romanian architecture presentation  - "to repurpose understanding the sustainability ambition"</t>
  </si>
  <si>
    <t>Membru ACE Nebinar Wroclaw  - Romanian architecture presentation  - "to repurpose understanding the sustainability ambition"</t>
  </si>
  <si>
    <t xml:space="preserve">Membru in grupul de lucru al Architects Council of Europe - Artificial Inteligence work-group </t>
  </si>
  <si>
    <t xml:space="preserve">Expozitie de desene de arhitectura ale cadrelor didactice in Holul UAUIM </t>
  </si>
  <si>
    <t>Swan Office Park - Premiul pentru sustenabilitate al proiectului de Detalii de Executie  Bienala Nationala de arhitectura de la Bucuresti 2012</t>
  </si>
  <si>
    <t>Casa Badea Locuinta B in strada Clucereasa sector 1 Bucuresti - nominalizare la Anuala Bucuresti</t>
  </si>
  <si>
    <t xml:space="preserve">Modernizarea Bazei sportive vechi de la Izvorani a Comitetului Olimpic si Sportiv Roman - DALI </t>
  </si>
  <si>
    <t xml:space="preserve">Mentionarea de catre ACE a Hotelului Olympic de la Izvorani pe pagina Architects Council of Europe 2022  , https://www.ace-cae.eu/fr/services/credits-photographiques/ </t>
  </si>
  <si>
    <t>Colaborare in programele de cercetare ”Psiho-ecologie 2003 – 2006 ale Institutului de Filosofie si Psihologie” C-Radulescu Motru din cadrul Academiei Romane</t>
  </si>
  <si>
    <t xml:space="preserve">UAUIM  / Aalborg University </t>
  </si>
  <si>
    <t>executat</t>
  </si>
  <si>
    <t xml:space="preserve">autor </t>
  </si>
  <si>
    <t>2016-2020</t>
  </si>
  <si>
    <t>Erasmus Project UAUIM - Aalborg University 2015-2020</t>
  </si>
  <si>
    <t>Ro Bucures07</t>
  </si>
  <si>
    <t>in curs</t>
  </si>
  <si>
    <t>2023-2027</t>
  </si>
  <si>
    <t>DK Alborg01</t>
  </si>
  <si>
    <t xml:space="preserve">Erasmus Project UAUIM - Aalborg University 2023-2027 Staff mobility for teaching - mobility agreement </t>
  </si>
  <si>
    <t>beneficiar privat</t>
  </si>
  <si>
    <t xml:space="preserve">Studiu istoric pentru PUG Urziceni </t>
  </si>
  <si>
    <t>Primaria Urziceni</t>
  </si>
  <si>
    <t xml:space="preserve">Nebinar Workshop initiative - New European Bauhaus ACE sesion 2 </t>
  </si>
  <si>
    <t xml:space="preserve">Key speaker 13 of April 2023 https://nebinar.pwr.edu.pl </t>
  </si>
  <si>
    <t>13th of april</t>
  </si>
  <si>
    <t>BIUAR</t>
  </si>
  <si>
    <t>Renewable Energy Production in Decommissioned Power Plant Sites for Sustainable Cities—The Case Study of Romania</t>
  </si>
  <si>
    <t>Springer</t>
  </si>
  <si>
    <t>267 - 282</t>
  </si>
  <si>
    <t>10.1007/978-3-030-55757-7_19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</si>
</sst>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7"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7"/>
      <color theme="1"/>
      <name val="Times New Roman"/>
      <family val="1"/>
      <charset val="1"/>
    </font>
    <font>
      <sz val="12"/>
      <color theme="1"/>
      <name val="Calibri"/>
      <family val="1"/>
      <charset val="1"/>
      <scheme val="minor"/>
    </font>
    <font>
      <sz val="11"/>
      <color rgb="FF505050"/>
      <name val="Calibri"/>
      <family val="2"/>
      <charset val="1"/>
      <scheme val="minor"/>
    </font>
    <font>
      <sz val="7"/>
      <color theme="1"/>
      <name val="Calibri"/>
      <family val="2"/>
      <scheme val="minor"/>
    </font>
    <font>
      <i/>
      <sz val="11"/>
      <color theme="1"/>
      <name val="Calibri"/>
      <family val="2"/>
      <scheme val="minor"/>
    </font>
    <font>
      <i/>
      <sz val="11"/>
      <color indexed="8"/>
      <name val="Calibri"/>
      <family val="2"/>
    </font>
    <font>
      <sz val="11"/>
      <color rgb="FF000000"/>
      <name val="Calibri"/>
      <family val="2"/>
      <charset val="238"/>
      <scheme val="minor"/>
    </font>
    <font>
      <sz val="11"/>
      <color rgb="FF000000"/>
      <name val="Calibri"/>
      <family val="2"/>
      <scheme val="minor"/>
    </font>
    <font>
      <sz val="11"/>
      <color rgb="FF001E5E"/>
      <name val="Calibri (Body)"/>
    </font>
    <font>
      <sz val="11"/>
      <color rgb="FF333333"/>
      <name val="Calibri (Body)"/>
    </font>
    <font>
      <sz val="13"/>
      <color rgb="FF666666"/>
      <name val="Helvetica Neue"/>
      <family val="2"/>
    </font>
  </fonts>
  <fills count="11">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
      <patternFill patternType="solid">
        <fgColor rgb="FFFFFFFF"/>
        <bgColor rgb="FF000000"/>
      </patternFill>
    </fill>
  </fills>
  <borders count="6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thin">
        <color indexed="64"/>
      </left>
      <right/>
      <top style="medium">
        <color indexed="64"/>
      </top>
      <bottom/>
      <diagonal/>
    </border>
    <border>
      <left style="medium">
        <color indexed="64"/>
      </left>
      <right/>
      <top/>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s>
  <cellStyleXfs count="2">
    <xf numFmtId="0" fontId="0" fillId="0" borderId="0"/>
    <xf numFmtId="0" fontId="16" fillId="0" borderId="0" applyNumberFormat="0" applyFill="0" applyBorder="0" applyAlignment="0" applyProtection="0">
      <alignment vertical="top"/>
      <protection locked="0"/>
    </xf>
  </cellStyleXfs>
  <cellXfs count="554">
    <xf numFmtId="0" fontId="0" fillId="0" borderId="0" xfId="0"/>
    <xf numFmtId="0" fontId="8" fillId="0" borderId="0" xfId="0" applyFont="1"/>
    <xf numFmtId="0" fontId="6" fillId="0" borderId="0" xfId="0" applyFont="1" applyAlignment="1" applyProtection="1">
      <alignment horizontal="center" vertical="center"/>
      <protection hidden="1"/>
    </xf>
    <xf numFmtId="1" fontId="6" fillId="0" borderId="0" xfId="0" applyNumberFormat="1"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6" fillId="0" borderId="0" xfId="0" applyFont="1" applyProtection="1">
      <protection hidden="1"/>
    </xf>
    <xf numFmtId="0" fontId="6" fillId="0" borderId="0" xfId="0" applyFont="1"/>
    <xf numFmtId="2" fontId="7" fillId="0" borderId="0" xfId="0" applyNumberFormat="1" applyFont="1" applyAlignment="1" applyProtection="1">
      <alignment horizontal="center" vertical="center" wrapText="1"/>
      <protection hidden="1"/>
    </xf>
    <xf numFmtId="2" fontId="6" fillId="0" borderId="0" xfId="0" applyNumberFormat="1" applyFont="1" applyAlignment="1" applyProtection="1">
      <alignment horizontal="center" vertical="center" wrapText="1"/>
      <protection hidden="1"/>
    </xf>
    <xf numFmtId="0" fontId="6" fillId="0" borderId="0" xfId="0" quotePrefix="1" applyFont="1" applyProtection="1">
      <protection hidden="1"/>
    </xf>
    <xf numFmtId="0" fontId="0" fillId="0" borderId="1" xfId="0" applyBorder="1" applyAlignment="1">
      <alignment wrapText="1"/>
    </xf>
    <xf numFmtId="0" fontId="8" fillId="0" borderId="1" xfId="0" applyFont="1" applyBorder="1" applyAlignment="1">
      <alignment wrapText="1"/>
    </xf>
    <xf numFmtId="0" fontId="0" fillId="0" borderId="2" xfId="0" applyBorder="1"/>
    <xf numFmtId="0" fontId="0" fillId="0" borderId="3" xfId="0" applyBorder="1"/>
    <xf numFmtId="0" fontId="5" fillId="0" borderId="1" xfId="0" applyFont="1" applyBorder="1" applyAlignment="1">
      <alignment wrapText="1"/>
    </xf>
    <xf numFmtId="0" fontId="5" fillId="0" borderId="0" xfId="0" applyFont="1" applyAlignment="1">
      <alignment wrapText="1"/>
    </xf>
    <xf numFmtId="0" fontId="6"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wrapText="1"/>
    </xf>
    <xf numFmtId="0" fontId="12" fillId="0" borderId="0" xfId="0" applyFont="1" applyAlignment="1">
      <alignment horizontal="center" vertical="center" wrapText="1"/>
    </xf>
    <xf numFmtId="0" fontId="9" fillId="0" borderId="0" xfId="0" applyFont="1" applyAlignment="1">
      <alignment wrapText="1"/>
    </xf>
    <xf numFmtId="0" fontId="10" fillId="0" borderId="0" xfId="0" applyFont="1" applyAlignment="1">
      <alignment wrapText="1"/>
    </xf>
    <xf numFmtId="0" fontId="12" fillId="0" borderId="2" xfId="0" quotePrefix="1" applyFont="1" applyBorder="1" applyAlignment="1">
      <alignment horizontal="center" vertical="center" wrapText="1"/>
    </xf>
    <xf numFmtId="0" fontId="9" fillId="0" borderId="1" xfId="0" applyFont="1" applyBorder="1" applyAlignment="1">
      <alignment wrapText="1"/>
    </xf>
    <xf numFmtId="0" fontId="12" fillId="0" borderId="0" xfId="0" applyFont="1"/>
    <xf numFmtId="0" fontId="0" fillId="0" borderId="0" xfId="0" applyAlignment="1">
      <alignment horizontal="center" vertical="center" wrapText="1"/>
    </xf>
    <xf numFmtId="0" fontId="5" fillId="0" borderId="5" xfId="0" applyFont="1" applyBorder="1" applyAlignment="1">
      <alignment wrapText="1"/>
    </xf>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6" fillId="0" borderId="0" xfId="0" applyFont="1" applyAlignment="1" applyProtection="1">
      <alignment vertical="center"/>
      <protection hidden="1"/>
    </xf>
    <xf numFmtId="0" fontId="0" fillId="0" borderId="0" xfId="0" applyAlignment="1">
      <alignment horizontal="center" vertical="center"/>
    </xf>
    <xf numFmtId="2" fontId="8" fillId="0" borderId="0" xfId="0" applyNumberFormat="1" applyFont="1" applyAlignment="1">
      <alignment horizontal="center" vertical="center"/>
    </xf>
    <xf numFmtId="0" fontId="12" fillId="0" borderId="0" xfId="0" applyFont="1" applyAlignment="1">
      <alignment wrapText="1"/>
    </xf>
    <xf numFmtId="0" fontId="13" fillId="0" borderId="0" xfId="0" applyFont="1" applyAlignment="1">
      <alignment wrapText="1"/>
    </xf>
    <xf numFmtId="0" fontId="6" fillId="0" borderId="0" xfId="0" applyFont="1" applyAlignment="1">
      <alignment horizontal="center"/>
    </xf>
    <xf numFmtId="0" fontId="12" fillId="0" borderId="6" xfId="0" applyFont="1" applyBorder="1" applyAlignment="1">
      <alignment horizontal="center" vertical="center" wrapText="1"/>
    </xf>
    <xf numFmtId="0" fontId="6" fillId="0" borderId="0" xfId="0" applyFont="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Alignment="1">
      <alignment horizontal="center" vertical="center"/>
    </xf>
    <xf numFmtId="0" fontId="11" fillId="0" borderId="0" xfId="0" applyFont="1" applyAlignment="1">
      <alignment horizontal="center" wrapText="1"/>
    </xf>
    <xf numFmtId="0" fontId="8" fillId="0" borderId="0" xfId="0" applyFont="1" applyAlignment="1">
      <alignment horizontal="center" vertical="center" wrapText="1"/>
    </xf>
    <xf numFmtId="0" fontId="11" fillId="0" borderId="0" xfId="0" applyFont="1" applyAlignment="1" applyProtection="1">
      <alignment horizontal="center" vertical="center" wrapText="1"/>
      <protection hidden="1"/>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0" fillId="0" borderId="10" xfId="0" applyBorder="1" applyAlignment="1">
      <alignment wrapText="1"/>
    </xf>
    <xf numFmtId="0" fontId="8" fillId="0" borderId="0" xfId="0" applyFont="1" applyAlignment="1">
      <alignment horizontal="center" wrapText="1"/>
    </xf>
    <xf numFmtId="0" fontId="6" fillId="0" borderId="2" xfId="0" applyFont="1" applyBorder="1" applyAlignment="1">
      <alignment horizontal="left" vertical="center" wrapText="1"/>
    </xf>
    <xf numFmtId="0" fontId="11" fillId="0" borderId="11" xfId="0" applyFont="1" applyBorder="1" applyAlignment="1">
      <alignment horizontal="center" vertical="center" wrapText="1"/>
    </xf>
    <xf numFmtId="0" fontId="8" fillId="0" borderId="1" xfId="0" applyFont="1" applyBorder="1" applyAlignment="1">
      <alignment horizontal="center" wrapText="1"/>
    </xf>
    <xf numFmtId="0" fontId="0" fillId="0" borderId="0" xfId="0" applyAlignment="1">
      <alignment horizontal="center"/>
    </xf>
    <xf numFmtId="0" fontId="5"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5" fillId="0" borderId="14" xfId="0" applyFont="1" applyBorder="1" applyAlignment="1">
      <alignment vertical="top" wrapText="1"/>
    </xf>
    <xf numFmtId="0" fontId="5" fillId="0" borderId="10" xfId="0" applyFont="1" applyBorder="1" applyAlignment="1">
      <alignment vertical="top" wrapText="1"/>
    </xf>
    <xf numFmtId="0" fontId="19" fillId="0" borderId="0" xfId="0" applyFont="1"/>
    <xf numFmtId="0" fontId="8" fillId="0" borderId="2" xfId="0" applyFont="1" applyBorder="1"/>
    <xf numFmtId="0" fontId="8" fillId="0" borderId="2" xfId="0" applyFont="1" applyBorder="1" applyAlignment="1">
      <alignment horizontal="center"/>
    </xf>
    <xf numFmtId="0" fontId="8" fillId="0" borderId="2" xfId="0" applyFont="1" applyBorder="1" applyAlignment="1">
      <alignment horizontal="center" wrapText="1"/>
    </xf>
    <xf numFmtId="0" fontId="8" fillId="0" borderId="1" xfId="0" applyFont="1" applyBorder="1" applyAlignment="1">
      <alignment horizontal="center" vertical="top" wrapText="1"/>
    </xf>
    <xf numFmtId="0" fontId="5" fillId="0" borderId="10" xfId="0" applyFont="1" applyBorder="1" applyAlignment="1">
      <alignment horizontal="center" vertical="top" wrapText="1"/>
    </xf>
    <xf numFmtId="0" fontId="5" fillId="0" borderId="1" xfId="0" applyFont="1" applyBorder="1" applyAlignment="1">
      <alignment horizontal="center" vertical="top" wrapText="1"/>
    </xf>
    <xf numFmtId="0" fontId="5" fillId="0" borderId="5" xfId="0" applyFont="1" applyBorder="1" applyAlignment="1">
      <alignment horizontal="center" vertical="top" wrapText="1"/>
    </xf>
    <xf numFmtId="0" fontId="5" fillId="0" borderId="12" xfId="0" applyFont="1" applyBorder="1" applyAlignment="1">
      <alignment horizontal="center" vertical="top" wrapText="1"/>
    </xf>
    <xf numFmtId="0" fontId="5" fillId="0" borderId="2" xfId="0" applyFont="1" applyBorder="1" applyAlignment="1">
      <alignment horizontal="center" vertical="top" wrapText="1"/>
    </xf>
    <xf numFmtId="0" fontId="5"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9" xfId="0"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5" fillId="0" borderId="8" xfId="0" applyFont="1" applyBorder="1" applyAlignment="1" applyProtection="1">
      <alignment horizontal="center" vertical="center" wrapText="1"/>
      <protection locked="0"/>
    </xf>
    <xf numFmtId="49"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 fontId="5" fillId="0" borderId="2" xfId="0" applyNumberFormat="1" applyFont="1" applyBorder="1" applyAlignment="1">
      <alignment horizontal="center" vertical="center" wrapText="1"/>
    </xf>
    <xf numFmtId="49" fontId="5" fillId="0" borderId="2" xfId="0" applyNumberFormat="1" applyFont="1" applyBorder="1" applyAlignment="1" applyProtection="1">
      <alignment horizontal="center" vertical="center" wrapText="1"/>
      <protection locked="0"/>
    </xf>
    <xf numFmtId="0" fontId="5" fillId="0" borderId="2" xfId="0" applyFont="1" applyBorder="1" applyAlignment="1">
      <alignment horizontal="center" vertical="center"/>
    </xf>
    <xf numFmtId="0" fontId="5" fillId="0" borderId="9" xfId="0" applyFont="1" applyBorder="1" applyAlignment="1" applyProtection="1">
      <alignment horizontal="center" vertical="center" wrapText="1"/>
      <protection locked="0"/>
    </xf>
    <xf numFmtId="49" fontId="5" fillId="0" borderId="6" xfId="0" applyNumberFormat="1" applyFont="1" applyBorder="1" applyAlignment="1" applyProtection="1">
      <alignment horizontal="center" vertical="center" wrapText="1"/>
      <protection locked="0"/>
    </xf>
    <xf numFmtId="0" fontId="5" fillId="0" borderId="6" xfId="0" applyFont="1" applyBorder="1" applyAlignment="1">
      <alignment horizontal="center" vertical="center" wrapText="1"/>
    </xf>
    <xf numFmtId="1" fontId="5" fillId="0" borderId="6" xfId="0" applyNumberFormat="1" applyFont="1" applyBorder="1" applyAlignment="1" applyProtection="1">
      <alignment horizontal="center" vertical="center" wrapText="1"/>
      <protection locked="0"/>
    </xf>
    <xf numFmtId="0" fontId="5" fillId="0" borderId="0" xfId="0" quotePrefix="1" applyFont="1" applyProtection="1">
      <protection hidden="1"/>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49" fontId="15" fillId="0" borderId="2" xfId="0" applyNumberFormat="1" applyFont="1" applyBorder="1" applyAlignment="1" applyProtection="1">
      <alignment horizontal="center" vertical="center" wrapText="1"/>
      <protection locked="0"/>
    </xf>
    <xf numFmtId="165" fontId="8" fillId="0" borderId="22" xfId="0" quotePrefix="1" applyNumberFormat="1" applyFont="1" applyBorder="1" applyAlignment="1" applyProtection="1">
      <alignment horizontal="center"/>
      <protection hidden="1"/>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8" fillId="0" borderId="0" xfId="0" applyFont="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8" fillId="0" borderId="21" xfId="0" applyFont="1" applyBorder="1"/>
    <xf numFmtId="165" fontId="8"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Font="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0" fontId="7" fillId="0" borderId="0" xfId="0" applyFont="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Font="1" applyBorder="1" applyAlignment="1">
      <alignment horizontal="center" vertical="center" wrapText="1"/>
    </xf>
    <xf numFmtId="49" fontId="15" fillId="0" borderId="18" xfId="0" applyNumberFormat="1" applyFont="1" applyBorder="1" applyAlignment="1">
      <alignment horizontal="left" vertical="center" wrapText="1"/>
    </xf>
    <xf numFmtId="0" fontId="15" fillId="0" borderId="2" xfId="0" applyFont="1" applyBorder="1" applyAlignment="1">
      <alignment horizontal="center" vertical="center"/>
    </xf>
    <xf numFmtId="2" fontId="15" fillId="0" borderId="2" xfId="0" applyNumberFormat="1"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Alignment="1">
      <alignment horizontal="center" vertical="center"/>
    </xf>
    <xf numFmtId="0" fontId="11" fillId="0" borderId="0" xfId="0" applyFont="1" applyAlignment="1" applyProtection="1">
      <alignment vertical="center" wrapText="1"/>
      <protection hidden="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29" xfId="0" applyFont="1" applyBorder="1" applyAlignment="1">
      <alignment horizontal="center" vertical="center" wrapText="1"/>
    </xf>
    <xf numFmtId="0" fontId="15" fillId="0" borderId="30" xfId="0" applyFont="1" applyBorder="1" applyAlignment="1">
      <alignment horizontal="center" vertical="center" wrapText="1"/>
    </xf>
    <xf numFmtId="1" fontId="15" fillId="0" borderId="30" xfId="0" applyNumberFormat="1" applyFont="1" applyBorder="1" applyAlignment="1">
      <alignment horizontal="center" vertical="center" wrapText="1"/>
    </xf>
    <xf numFmtId="0" fontId="15" fillId="0" borderId="31" xfId="0" applyFont="1" applyBorder="1" applyAlignment="1" applyProtection="1">
      <alignment horizontal="center" vertical="center" wrapText="1"/>
      <protection hidden="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6" fillId="0" borderId="0" xfId="0" applyNumberFormat="1" applyFont="1" applyAlignment="1">
      <alignment horizontal="center" vertical="center" wrapText="1"/>
    </xf>
    <xf numFmtId="0" fontId="5" fillId="0" borderId="8" xfId="0" applyFont="1" applyBorder="1" applyAlignment="1">
      <alignment horizontal="center" vertical="center" wrapText="1"/>
    </xf>
    <xf numFmtId="0" fontId="5" fillId="0" borderId="2" xfId="0" quotePrefix="1" applyFont="1" applyBorder="1" applyAlignment="1">
      <alignment horizontal="center" vertical="center" wrapText="1"/>
    </xf>
    <xf numFmtId="0" fontId="5" fillId="0" borderId="33" xfId="0" quotePrefix="1" applyFont="1" applyBorder="1" applyAlignment="1">
      <alignment horizontal="center" vertical="center" wrapText="1"/>
    </xf>
    <xf numFmtId="2" fontId="8"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3" xfId="0" quotePrefix="1" applyFont="1" applyBorder="1" applyAlignment="1">
      <alignment horizontal="center" vertical="center" wrapText="1"/>
    </xf>
    <xf numFmtId="0" fontId="5" fillId="0" borderId="9" xfId="0" applyFont="1" applyBorder="1" applyAlignment="1">
      <alignment horizontal="center" vertical="center" wrapText="1"/>
    </xf>
    <xf numFmtId="16" fontId="5" fillId="0" borderId="6" xfId="0" applyNumberFormat="1" applyFont="1" applyBorder="1" applyAlignment="1">
      <alignment horizontal="center" vertical="center" wrapText="1"/>
    </xf>
    <xf numFmtId="16" fontId="5" fillId="0" borderId="34" xfId="0" applyNumberFormat="1" applyFont="1" applyBorder="1" applyAlignment="1">
      <alignment horizontal="center" vertical="center" wrapText="1"/>
    </xf>
    <xf numFmtId="2" fontId="8" fillId="0" borderId="35" xfId="0" applyNumberFormat="1" applyFont="1" applyBorder="1" applyAlignment="1">
      <alignment horizontal="center" vertical="center" wrapText="1"/>
    </xf>
    <xf numFmtId="0" fontId="5" fillId="0" borderId="0" xfId="0" applyFont="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 xfId="0" applyFont="1" applyBorder="1" applyAlignment="1">
      <alignment horizontal="center"/>
    </xf>
    <xf numFmtId="0" fontId="9" fillId="0" borderId="6" xfId="0" applyFont="1" applyBorder="1" applyAlignment="1">
      <alignment horizontal="center" vertical="center" wrapText="1"/>
    </xf>
    <xf numFmtId="0" fontId="5" fillId="0" borderId="6" xfId="0" quotePrefix="1" applyFont="1" applyBorder="1" applyAlignment="1">
      <alignment horizontal="center" vertical="center"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5" fillId="0" borderId="25" xfId="0" applyFont="1" applyBorder="1" applyAlignment="1" applyProtection="1">
      <alignment horizontal="center" vertical="center" wrapText="1"/>
      <protection hidden="1"/>
    </xf>
    <xf numFmtId="0" fontId="5" fillId="0" borderId="8" xfId="0" applyFont="1" applyBorder="1" applyAlignment="1">
      <alignment horizontal="center"/>
    </xf>
    <xf numFmtId="0" fontId="5" fillId="0" borderId="25" xfId="0" applyFont="1" applyBorder="1" applyAlignment="1">
      <alignment horizontal="center" vertical="center"/>
    </xf>
    <xf numFmtId="0" fontId="15" fillId="0" borderId="18" xfId="0" applyFont="1" applyBorder="1" applyAlignment="1" applyProtection="1">
      <alignment horizontal="center" vertical="center" wrapText="1"/>
      <protection locked="0"/>
    </xf>
    <xf numFmtId="0" fontId="15" fillId="0" borderId="9" xfId="0" applyFont="1" applyBorder="1" applyAlignment="1">
      <alignment horizontal="center" vertical="center" wrapText="1"/>
    </xf>
    <xf numFmtId="165" fontId="18" fillId="0" borderId="22" xfId="0" applyNumberFormat="1" applyFont="1" applyBorder="1" applyAlignment="1">
      <alignment horizontal="center" vertical="center"/>
    </xf>
    <xf numFmtId="0" fontId="5" fillId="0" borderId="2" xfId="0" applyFont="1" applyBorder="1" applyAlignment="1">
      <alignment horizontal="left" vertical="center" wrapText="1"/>
    </xf>
    <xf numFmtId="0" fontId="5" fillId="0" borderId="2" xfId="0" quotePrefix="1" applyFont="1" applyBorder="1" applyAlignment="1">
      <alignment horizontal="center"/>
    </xf>
    <xf numFmtId="0" fontId="5" fillId="0" borderId="2" xfId="0" applyFont="1" applyBorder="1"/>
    <xf numFmtId="0" fontId="5" fillId="0" borderId="17" xfId="0" applyFont="1" applyBorder="1" applyAlignment="1">
      <alignment horizontal="center"/>
    </xf>
    <xf numFmtId="0" fontId="5" fillId="0" borderId="18" xfId="0" applyFont="1" applyBorder="1"/>
    <xf numFmtId="0" fontId="5" fillId="0" borderId="27" xfId="0" applyFont="1" applyBorder="1"/>
    <xf numFmtId="0" fontId="5" fillId="0" borderId="9" xfId="0" applyFont="1" applyBorder="1" applyAlignment="1">
      <alignment horizontal="center"/>
    </xf>
    <xf numFmtId="0" fontId="5" fillId="0" borderId="2" xfId="0" applyFont="1" applyBorder="1" applyAlignment="1">
      <alignment horizontal="left"/>
    </xf>
    <xf numFmtId="0" fontId="5" fillId="0" borderId="36" xfId="0" applyFont="1" applyBorder="1" applyAlignment="1">
      <alignment horizontal="center" vertical="center" wrapText="1"/>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15"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5" fillId="0" borderId="2" xfId="0" applyFont="1" applyBorder="1" applyAlignment="1">
      <alignment wrapText="1"/>
    </xf>
    <xf numFmtId="0" fontId="0" fillId="0" borderId="2" xfId="0" applyBorder="1" applyAlignment="1">
      <alignment wrapText="1"/>
    </xf>
    <xf numFmtId="0" fontId="0" fillId="0" borderId="6" xfId="0" applyBorder="1" applyAlignment="1">
      <alignment wrapText="1"/>
    </xf>
    <xf numFmtId="165" fontId="8" fillId="0" borderId="22" xfId="0" applyNumberFormat="1" applyFont="1" applyBorder="1" applyAlignment="1">
      <alignment horizontal="center" vertical="center" wrapText="1"/>
    </xf>
    <xf numFmtId="0" fontId="8" fillId="0" borderId="37" xfId="0" applyFont="1" applyBorder="1" applyAlignment="1">
      <alignment horizontal="center"/>
    </xf>
    <xf numFmtId="0" fontId="22" fillId="0" borderId="0" xfId="0" applyFont="1"/>
    <xf numFmtId="0" fontId="0" fillId="0" borderId="0" xfId="0" applyAlignment="1">
      <alignment horizontal="right"/>
    </xf>
    <xf numFmtId="0" fontId="15" fillId="0" borderId="38"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 xfId="0" applyFont="1" applyBorder="1"/>
    <xf numFmtId="0" fontId="15" fillId="0" borderId="0" xfId="0" applyFont="1" applyAlignment="1">
      <alignment wrapText="1"/>
    </xf>
    <xf numFmtId="0" fontId="18" fillId="0" borderId="0" xfId="0" applyFont="1"/>
    <xf numFmtId="0" fontId="21" fillId="0" borderId="17" xfId="0" applyFont="1" applyBorder="1" applyAlignment="1">
      <alignment horizontal="center"/>
    </xf>
    <xf numFmtId="0" fontId="21" fillId="0" borderId="8" xfId="0" applyFont="1" applyBorder="1" applyAlignment="1">
      <alignment horizontal="center"/>
    </xf>
    <xf numFmtId="0" fontId="15" fillId="0" borderId="2" xfId="0" applyFont="1" applyBorder="1" applyAlignment="1">
      <alignment horizontal="left" vertical="center" wrapText="1"/>
    </xf>
    <xf numFmtId="0" fontId="21" fillId="0" borderId="9" xfId="0" applyFont="1" applyBorder="1" applyAlignment="1">
      <alignment horizontal="center"/>
    </xf>
    <xf numFmtId="0" fontId="15" fillId="0" borderId="6" xfId="0" applyFont="1" applyBorder="1" applyAlignment="1">
      <alignment horizontal="left" vertical="center" wrapText="1"/>
    </xf>
    <xf numFmtId="17" fontId="15" fillId="0" borderId="2" xfId="0" quotePrefix="1" applyNumberFormat="1"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14" fontId="15" fillId="0" borderId="18" xfId="0" applyNumberFormat="1" applyFont="1" applyBorder="1" applyAlignment="1">
      <alignment horizontal="center"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0" xfId="0" applyFont="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5" fillId="0" borderId="23" xfId="0" applyNumberFormat="1" applyFont="1" applyBorder="1" applyAlignment="1" applyProtection="1">
      <alignment horizontal="center" vertical="center" wrapText="1"/>
      <protection hidden="1"/>
    </xf>
    <xf numFmtId="2" fontId="5" fillId="0" borderId="35" xfId="0" applyNumberFormat="1" applyFont="1" applyBorder="1" applyAlignment="1" applyProtection="1">
      <alignment horizontal="center" vertical="center" wrapText="1"/>
      <protection hidden="1"/>
    </xf>
    <xf numFmtId="2" fontId="5" fillId="0" borderId="23" xfId="0" applyNumberFormat="1" applyFont="1" applyBorder="1" applyAlignment="1" applyProtection="1">
      <alignment horizontal="center" vertical="center"/>
      <protection hidden="1"/>
    </xf>
    <xf numFmtId="2" fontId="5" fillId="0" borderId="35" xfId="0" applyNumberFormat="1" applyFont="1" applyBorder="1" applyAlignment="1" applyProtection="1">
      <alignment horizontal="center" vertical="center"/>
      <protection hidden="1"/>
    </xf>
    <xf numFmtId="2" fontId="5" fillId="0" borderId="27" xfId="0" applyNumberFormat="1" applyFont="1" applyBorder="1" applyAlignment="1" applyProtection="1">
      <alignment horizontal="center" vertical="center" wrapText="1"/>
      <protection hidden="1"/>
    </xf>
    <xf numFmtId="2" fontId="5" fillId="0" borderId="23" xfId="0" applyNumberFormat="1" applyFont="1" applyBorder="1" applyAlignment="1">
      <alignment horizontal="center" vertical="center" wrapText="1"/>
    </xf>
    <xf numFmtId="2" fontId="9" fillId="0" borderId="40"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5" fillId="0" borderId="27" xfId="0" applyNumberFormat="1" applyFont="1" applyBorder="1" applyAlignment="1" applyProtection="1">
      <alignment horizontal="center" vertical="center"/>
      <protection hidden="1"/>
    </xf>
    <xf numFmtId="2" fontId="5" fillId="0" borderId="35" xfId="0" applyNumberFormat="1" applyFont="1" applyBorder="1" applyAlignment="1">
      <alignment horizontal="center"/>
    </xf>
    <xf numFmtId="2" fontId="5" fillId="0" borderId="23" xfId="0" applyNumberFormat="1" applyFont="1" applyBorder="1" applyAlignment="1">
      <alignment horizontal="center" vertical="center"/>
    </xf>
    <xf numFmtId="0" fontId="0" fillId="0" borderId="23" xfId="0" applyBorder="1"/>
    <xf numFmtId="0" fontId="0" fillId="0" borderId="35" xfId="0" applyBorder="1"/>
    <xf numFmtId="2" fontId="5" fillId="0" borderId="27" xfId="0" applyNumberFormat="1" applyFont="1" applyBorder="1" applyAlignment="1">
      <alignment horizontal="center" vertical="center" wrapText="1"/>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5" xfId="0" applyNumberFormat="1" applyFont="1" applyBorder="1" applyAlignment="1">
      <alignment horizontal="center" vertical="center"/>
    </xf>
    <xf numFmtId="2" fontId="9" fillId="0" borderId="23" xfId="0" applyNumberFormat="1" applyFont="1" applyBorder="1" applyAlignment="1">
      <alignment horizontal="center" vertical="center" wrapText="1"/>
    </xf>
    <xf numFmtId="2" fontId="5" fillId="0" borderId="35" xfId="0" applyNumberFormat="1" applyFont="1" applyBorder="1" applyAlignment="1">
      <alignment horizontal="center" vertical="center" wrapText="1"/>
    </xf>
    <xf numFmtId="2" fontId="5" fillId="0" borderId="23" xfId="0" applyNumberFormat="1" applyFont="1" applyBorder="1" applyAlignment="1">
      <alignment horizontal="center"/>
    </xf>
    <xf numFmtId="0" fontId="5" fillId="0" borderId="23" xfId="0" applyFont="1" applyBorder="1" applyAlignment="1">
      <alignment horizontal="center"/>
    </xf>
    <xf numFmtId="0" fontId="5" fillId="0" borderId="23" xfId="0" applyFont="1" applyBorder="1" applyAlignment="1">
      <alignment horizontal="center" vertical="center" wrapText="1"/>
    </xf>
    <xf numFmtId="164" fontId="5" fillId="0" borderId="23" xfId="0" applyNumberFormat="1" applyFont="1" applyBorder="1" applyAlignment="1">
      <alignment horizontal="center" vertical="center" wrapText="1"/>
    </xf>
    <xf numFmtId="164" fontId="5" fillId="0" borderId="35"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0" borderId="23" xfId="0" applyNumberFormat="1" applyFont="1" applyBorder="1" applyAlignment="1">
      <alignment horizontal="center" vertical="center" wrapText="1"/>
    </xf>
    <xf numFmtId="4" fontId="5" fillId="0" borderId="35" xfId="0" applyNumberFormat="1" applyFont="1" applyBorder="1" applyAlignment="1">
      <alignment horizontal="center" vertical="center" wrapText="1"/>
    </xf>
    <xf numFmtId="0" fontId="21" fillId="0" borderId="41" xfId="0" applyFont="1" applyBorder="1"/>
    <xf numFmtId="0" fontId="15" fillId="0" borderId="41" xfId="0" applyFont="1" applyBorder="1"/>
    <xf numFmtId="0" fontId="0" fillId="0" borderId="41" xfId="0" applyBorder="1"/>
    <xf numFmtId="0" fontId="21" fillId="0" borderId="41" xfId="0" applyFont="1" applyBorder="1" applyAlignment="1">
      <alignment horizontal="center" vertical="center" wrapText="1"/>
    </xf>
    <xf numFmtId="0" fontId="5" fillId="0" borderId="41" xfId="0" applyFont="1" applyBorder="1"/>
    <xf numFmtId="0" fontId="0" fillId="0" borderId="41" xfId="0" applyBorder="1" applyAlignment="1">
      <alignment horizontal="center" vertical="center" wrapText="1"/>
    </xf>
    <xf numFmtId="0" fontId="5" fillId="0" borderId="41" xfId="0" applyFont="1" applyBorder="1" applyAlignment="1">
      <alignment horizontal="center" vertical="center" wrapText="1"/>
    </xf>
    <xf numFmtId="0" fontId="12" fillId="0" borderId="41" xfId="0" applyFont="1" applyBorder="1" applyAlignment="1">
      <alignment horizontal="center" vertical="center"/>
    </xf>
    <xf numFmtId="0" fontId="15" fillId="0" borderId="41" xfId="0" applyFont="1" applyBorder="1" applyAlignment="1">
      <alignment horizontal="center" vertical="center"/>
    </xf>
    <xf numFmtId="0" fontId="15" fillId="0" borderId="41" xfId="0" applyFont="1" applyBorder="1" applyAlignment="1" applyProtection="1">
      <alignment horizontal="center" vertical="center" wrapText="1"/>
      <protection locked="0"/>
    </xf>
    <xf numFmtId="0" fontId="6" fillId="0" borderId="41" xfId="0" applyFont="1" applyBorder="1" applyAlignment="1" applyProtection="1">
      <alignment horizontal="center" vertical="center" wrapText="1"/>
      <protection locked="0"/>
    </xf>
    <xf numFmtId="2" fontId="5" fillId="0" borderId="41" xfId="0" applyNumberFormat="1" applyFont="1" applyBorder="1" applyAlignment="1" applyProtection="1">
      <alignment horizontal="center" vertical="center" wrapText="1"/>
      <protection hidden="1"/>
    </xf>
    <xf numFmtId="0" fontId="6" fillId="3" borderId="2" xfId="0" applyFont="1" applyFill="1" applyBorder="1" applyAlignment="1" applyProtection="1">
      <alignment horizontal="left" vertical="top"/>
      <protection hidden="1"/>
    </xf>
    <xf numFmtId="0" fontId="6" fillId="3" borderId="2" xfId="0" applyFont="1" applyFill="1" applyBorder="1" applyAlignment="1" applyProtection="1">
      <alignment horizontal="left" vertical="center"/>
      <protection hidden="1"/>
    </xf>
    <xf numFmtId="0" fontId="6"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6" fillId="5" borderId="2" xfId="0" applyFont="1" applyFill="1" applyBorder="1" applyAlignment="1" applyProtection="1">
      <alignment horizontal="left" vertical="center"/>
      <protection locked="0"/>
    </xf>
    <xf numFmtId="49" fontId="6" fillId="5" borderId="2" xfId="0" applyNumberFormat="1" applyFont="1" applyFill="1" applyBorder="1" applyAlignment="1" applyProtection="1">
      <alignment horizontal="left" vertical="center"/>
      <protection locked="0"/>
    </xf>
    <xf numFmtId="0" fontId="6" fillId="5" borderId="2" xfId="0" applyFont="1" applyFill="1" applyBorder="1" applyAlignment="1" applyProtection="1">
      <alignment vertical="center"/>
      <protection locked="0"/>
    </xf>
    <xf numFmtId="0" fontId="5" fillId="0" borderId="44" xfId="0" applyFont="1" applyBorder="1" applyAlignment="1">
      <alignment horizontal="center" vertical="top"/>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7" fillId="0" borderId="0" xfId="0" quotePrefix="1" applyFont="1" applyProtection="1">
      <protection hidden="1"/>
    </xf>
    <xf numFmtId="2" fontId="11" fillId="0" borderId="22" xfId="0" applyNumberFormat="1" applyFont="1" applyBorder="1" applyAlignment="1">
      <alignment horizontal="center"/>
    </xf>
    <xf numFmtId="0" fontId="0" fillId="0" borderId="2" xfId="0" applyBorder="1" applyAlignment="1">
      <alignment horizontal="left" vertical="center" wrapText="1"/>
    </xf>
    <xf numFmtId="0" fontId="3" fillId="0" borderId="18" xfId="0" applyFont="1" applyBorder="1"/>
    <xf numFmtId="0" fontId="21" fillId="0" borderId="18" xfId="0" applyFont="1" applyBorder="1" applyAlignment="1">
      <alignment horizontal="center"/>
    </xf>
    <xf numFmtId="165" fontId="18" fillId="0" borderId="23" xfId="0" applyNumberFormat="1" applyFont="1" applyBorder="1" applyAlignment="1">
      <alignment horizontal="center" vertical="center"/>
    </xf>
    <xf numFmtId="165" fontId="18" fillId="0" borderId="23" xfId="0" applyNumberFormat="1" applyFont="1" applyBorder="1" applyAlignment="1">
      <alignment horizontal="center"/>
    </xf>
    <xf numFmtId="165" fontId="18" fillId="0" borderId="23" xfId="0" applyNumberFormat="1" applyFont="1" applyBorder="1" applyAlignment="1">
      <alignment horizontal="center" vertical="center" wrapText="1"/>
    </xf>
    <xf numFmtId="165" fontId="19" fillId="0" borderId="27" xfId="0" applyNumberFormat="1" applyFont="1" applyBorder="1" applyAlignment="1">
      <alignment horizontal="center" vertical="center"/>
    </xf>
    <xf numFmtId="0" fontId="0" fillId="2" borderId="0" xfId="0" applyFill="1" applyAlignment="1">
      <alignment horizontal="center"/>
    </xf>
    <xf numFmtId="0" fontId="15" fillId="0" borderId="2" xfId="0" applyFont="1" applyBorder="1" applyAlignment="1">
      <alignment wrapText="1"/>
    </xf>
    <xf numFmtId="0" fontId="15" fillId="0" borderId="0" xfId="0" applyFont="1" applyAlignment="1" applyProtection="1">
      <alignment horizontal="center" vertical="center"/>
      <protection hidden="1"/>
    </xf>
    <xf numFmtId="0" fontId="21" fillId="0" borderId="0" xfId="0" applyFont="1" applyAlignment="1">
      <alignment horizontal="center"/>
    </xf>
    <xf numFmtId="0" fontId="21" fillId="0" borderId="0" xfId="0" applyFont="1" applyAlignment="1">
      <alignment horizontal="center" vertical="center"/>
    </xf>
    <xf numFmtId="0" fontId="5" fillId="0" borderId="18" xfId="0" applyFont="1" applyBorder="1" applyAlignment="1">
      <alignment horizontal="center" vertical="center"/>
    </xf>
    <xf numFmtId="0" fontId="5" fillId="0" borderId="27" xfId="0" applyFont="1" applyBorder="1" applyAlignment="1">
      <alignment horizontal="center" vertical="center"/>
    </xf>
    <xf numFmtId="0" fontId="5" fillId="0" borderId="38" xfId="0" applyFont="1" applyBorder="1" applyAlignment="1">
      <alignment horizontal="center" vertical="center" wrapText="1"/>
    </xf>
    <xf numFmtId="0" fontId="15" fillId="0" borderId="48" xfId="0" applyFont="1" applyBorder="1" applyAlignment="1">
      <alignment horizontal="center" vertical="center" wrapText="1"/>
    </xf>
    <xf numFmtId="0" fontId="5" fillId="0" borderId="0" xfId="0" applyFont="1" applyAlignment="1">
      <alignment horizontal="left" vertical="center"/>
    </xf>
    <xf numFmtId="0" fontId="5" fillId="0" borderId="6" xfId="0" applyFont="1" applyBorder="1" applyAlignment="1">
      <alignment horizontal="left"/>
    </xf>
    <xf numFmtId="165" fontId="11" fillId="0" borderId="48" xfId="0" applyNumberFormat="1" applyFont="1" applyBorder="1" applyAlignment="1">
      <alignment horizontal="center"/>
    </xf>
    <xf numFmtId="0" fontId="8" fillId="0" borderId="48" xfId="0" applyFont="1" applyBorder="1"/>
    <xf numFmtId="0" fontId="5" fillId="0" borderId="18" xfId="0" applyFont="1" applyBorder="1" applyAlignment="1">
      <alignment horizontal="center" wrapText="1"/>
    </xf>
    <xf numFmtId="0" fontId="8" fillId="0" borderId="50" xfId="0" applyFont="1" applyBorder="1"/>
    <xf numFmtId="165" fontId="18" fillId="0" borderId="49" xfId="0" applyNumberFormat="1" applyFont="1" applyBorder="1" applyAlignment="1">
      <alignment horizontal="center"/>
    </xf>
    <xf numFmtId="0" fontId="21" fillId="0" borderId="51" xfId="0" applyFont="1" applyBorder="1" applyAlignment="1">
      <alignment horizontal="center"/>
    </xf>
    <xf numFmtId="0" fontId="15" fillId="0" borderId="33" xfId="0" applyFont="1" applyBorder="1" applyAlignment="1" applyProtection="1">
      <alignment horizontal="center" vertical="center" wrapText="1"/>
      <protection locked="0"/>
    </xf>
    <xf numFmtId="49" fontId="15" fillId="0" borderId="36" xfId="0" applyNumberFormat="1" applyFont="1" applyBorder="1" applyAlignment="1">
      <alignment horizontal="center" vertical="center" wrapText="1"/>
    </xf>
    <xf numFmtId="0" fontId="15" fillId="0" borderId="30" xfId="0" applyFont="1" applyBorder="1" applyAlignment="1">
      <alignment horizontal="center" vertical="center"/>
    </xf>
    <xf numFmtId="0" fontId="15" fillId="9" borderId="8" xfId="0" applyFont="1" applyFill="1" applyBorder="1" applyAlignment="1">
      <alignment horizontal="center" vertical="center" wrapText="1"/>
    </xf>
    <xf numFmtId="0" fontId="15" fillId="9" borderId="2" xfId="0" applyFont="1" applyFill="1" applyBorder="1" applyAlignment="1">
      <alignment horizontal="left" vertical="center" wrapText="1"/>
    </xf>
    <xf numFmtId="0" fontId="15" fillId="9" borderId="2" xfId="0" applyFont="1" applyFill="1" applyBorder="1" applyAlignment="1">
      <alignment horizontal="center" vertical="center" wrapText="1"/>
    </xf>
    <xf numFmtId="4" fontId="5" fillId="9" borderId="23" xfId="0" applyNumberFormat="1" applyFont="1" applyFill="1" applyBorder="1" applyAlignment="1">
      <alignment horizontal="center" vertical="center" wrapText="1"/>
    </xf>
    <xf numFmtId="0" fontId="21" fillId="9" borderId="17" xfId="0" applyFont="1" applyFill="1" applyBorder="1" applyAlignment="1">
      <alignment horizontal="center"/>
    </xf>
    <xf numFmtId="0" fontId="3" fillId="9" borderId="18" xfId="0" applyFont="1" applyFill="1" applyBorder="1"/>
    <xf numFmtId="0" fontId="3" fillId="9" borderId="18" xfId="0" applyFont="1" applyFill="1" applyBorder="1" applyAlignment="1">
      <alignment horizontal="center"/>
    </xf>
    <xf numFmtId="0" fontId="21" fillId="9" borderId="18" xfId="0" applyFont="1" applyFill="1" applyBorder="1" applyAlignment="1">
      <alignment horizontal="center"/>
    </xf>
    <xf numFmtId="0" fontId="0" fillId="9" borderId="27" xfId="0" applyFill="1" applyBorder="1" applyAlignment="1">
      <alignment horizontal="center"/>
    </xf>
    <xf numFmtId="0" fontId="21" fillId="9" borderId="8" xfId="0" applyFont="1" applyFill="1" applyBorder="1" applyAlignment="1">
      <alignment horizontal="center"/>
    </xf>
    <xf numFmtId="0" fontId="15" fillId="9" borderId="2" xfId="0" applyFont="1" applyFill="1" applyBorder="1"/>
    <xf numFmtId="0" fontId="5" fillId="9" borderId="23" xfId="0" applyFont="1" applyFill="1" applyBorder="1" applyAlignment="1">
      <alignment horizontal="center"/>
    </xf>
    <xf numFmtId="0" fontId="5" fillId="9" borderId="18" xfId="0" applyFont="1" applyFill="1" applyBorder="1" applyAlignment="1">
      <alignment horizontal="left" vertical="center" wrapText="1"/>
    </xf>
    <xf numFmtId="0" fontId="5" fillId="9" borderId="18" xfId="0" applyFont="1" applyFill="1" applyBorder="1" applyAlignment="1">
      <alignment horizontal="center" vertical="center" wrapText="1"/>
    </xf>
    <xf numFmtId="2" fontId="5" fillId="9" borderId="27" xfId="0" applyNumberFormat="1" applyFont="1" applyFill="1" applyBorder="1" applyAlignment="1">
      <alignment horizontal="center" vertical="center" wrapText="1"/>
    </xf>
    <xf numFmtId="0" fontId="5" fillId="9" borderId="4" xfId="0" applyFont="1" applyFill="1" applyBorder="1" applyAlignment="1">
      <alignment horizontal="left" vertical="center" wrapText="1"/>
    </xf>
    <xf numFmtId="0" fontId="5" fillId="9" borderId="4" xfId="0" applyFont="1" applyFill="1" applyBorder="1" applyAlignment="1">
      <alignment horizontal="center" vertical="center" wrapText="1"/>
    </xf>
    <xf numFmtId="2" fontId="5" fillId="9" borderId="40" xfId="0" applyNumberFormat="1" applyFont="1" applyFill="1" applyBorder="1" applyAlignment="1">
      <alignment horizontal="center" vertical="center" wrapText="1"/>
    </xf>
    <xf numFmtId="0" fontId="0" fillId="9" borderId="2" xfId="0" applyFill="1" applyBorder="1" applyAlignment="1">
      <alignment wrapText="1"/>
    </xf>
    <xf numFmtId="0" fontId="5" fillId="9" borderId="2" xfId="0" applyFont="1" applyFill="1" applyBorder="1" applyAlignment="1">
      <alignment horizontal="left" vertical="center" wrapText="1"/>
    </xf>
    <xf numFmtId="0" fontId="5" fillId="9" borderId="2" xfId="0" applyFont="1" applyFill="1" applyBorder="1" applyAlignment="1">
      <alignment horizontal="center" vertical="center" wrapText="1"/>
    </xf>
    <xf numFmtId="2" fontId="5" fillId="9" borderId="23" xfId="0" applyNumberFormat="1" applyFont="1" applyFill="1" applyBorder="1" applyAlignment="1">
      <alignment horizontal="center" vertical="center" wrapText="1"/>
    </xf>
    <xf numFmtId="0" fontId="15" fillId="9" borderId="17" xfId="0" applyFont="1" applyFill="1" applyBorder="1" applyAlignment="1">
      <alignment horizontal="center" vertical="center" wrapText="1"/>
    </xf>
    <xf numFmtId="0" fontId="15" fillId="9" borderId="39" xfId="0" applyFont="1" applyFill="1" applyBorder="1" applyAlignment="1">
      <alignment horizontal="left" vertical="center" wrapText="1"/>
    </xf>
    <xf numFmtId="0" fontId="15" fillId="9" borderId="18" xfId="0" applyFont="1" applyFill="1" applyBorder="1" applyAlignment="1">
      <alignment horizontal="center" vertical="center" wrapText="1"/>
    </xf>
    <xf numFmtId="0" fontId="21" fillId="9" borderId="8" xfId="0" applyFont="1" applyFill="1" applyBorder="1" applyAlignment="1">
      <alignment horizontal="center" vertical="center"/>
    </xf>
    <xf numFmtId="2" fontId="9" fillId="9" borderId="23" xfId="0" applyNumberFormat="1" applyFont="1" applyFill="1" applyBorder="1" applyAlignment="1">
      <alignment horizontal="center" vertical="center" wrapText="1"/>
    </xf>
    <xf numFmtId="0" fontId="5" fillId="9" borderId="17" xfId="0" applyFont="1" applyFill="1" applyBorder="1" applyAlignment="1">
      <alignment horizontal="center"/>
    </xf>
    <xf numFmtId="0" fontId="5" fillId="9" borderId="18" xfId="0" applyFont="1" applyFill="1" applyBorder="1" applyAlignment="1">
      <alignment wrapText="1"/>
    </xf>
    <xf numFmtId="0" fontId="5" fillId="9" borderId="18" xfId="0" applyFont="1" applyFill="1" applyBorder="1" applyAlignment="1">
      <alignment horizontal="center"/>
    </xf>
    <xf numFmtId="2" fontId="5" fillId="9" borderId="27" xfId="0" applyNumberFormat="1" applyFont="1" applyFill="1" applyBorder="1" applyAlignment="1">
      <alignment horizontal="center"/>
    </xf>
    <xf numFmtId="0" fontId="5" fillId="9" borderId="8" xfId="0" applyFont="1" applyFill="1" applyBorder="1" applyAlignment="1">
      <alignment horizontal="center"/>
    </xf>
    <xf numFmtId="0" fontId="5" fillId="9" borderId="2" xfId="0" quotePrefix="1" applyFont="1" applyFill="1" applyBorder="1" applyAlignment="1">
      <alignment horizontal="center" vertical="center" wrapText="1"/>
    </xf>
    <xf numFmtId="0" fontId="5" fillId="9" borderId="7" xfId="0" applyFont="1" applyFill="1" applyBorder="1" applyAlignment="1">
      <alignment horizontal="center" vertical="center" wrapText="1"/>
    </xf>
    <xf numFmtId="0" fontId="5" fillId="9" borderId="4" xfId="0" quotePrefix="1" applyFont="1" applyFill="1" applyBorder="1" applyAlignment="1">
      <alignment horizontal="center" vertical="center" wrapText="1"/>
    </xf>
    <xf numFmtId="0" fontId="5" fillId="9" borderId="8" xfId="0" applyFont="1" applyFill="1" applyBorder="1" applyAlignment="1">
      <alignment horizontal="center" vertical="center" wrapText="1"/>
    </xf>
    <xf numFmtId="0" fontId="5" fillId="9" borderId="2" xfId="0" quotePrefix="1" applyFont="1" applyFill="1" applyBorder="1" applyAlignment="1">
      <alignment horizontal="center"/>
    </xf>
    <xf numFmtId="0" fontId="5" fillId="9" borderId="2" xfId="0" applyFont="1" applyFill="1" applyBorder="1" applyAlignment="1">
      <alignment horizontal="center" vertical="center"/>
    </xf>
    <xf numFmtId="0" fontId="5" fillId="9" borderId="0" xfId="0" applyFont="1" applyFill="1" applyAlignment="1">
      <alignment horizontal="center" vertical="center" wrapText="1"/>
    </xf>
    <xf numFmtId="0" fontId="5" fillId="9" borderId="36" xfId="0" applyFont="1" applyFill="1" applyBorder="1" applyAlignment="1">
      <alignment horizontal="center" vertical="center" wrapText="1"/>
    </xf>
    <xf numFmtId="0" fontId="0" fillId="9" borderId="17" xfId="0" applyFill="1" applyBorder="1" applyAlignment="1">
      <alignment horizontal="center" vertical="center" wrapText="1"/>
    </xf>
    <xf numFmtId="0" fontId="9" fillId="9" borderId="18" xfId="0" applyFont="1" applyFill="1" applyBorder="1" applyAlignment="1">
      <alignment horizontal="center" vertical="center" wrapText="1"/>
    </xf>
    <xf numFmtId="0" fontId="9" fillId="9" borderId="18" xfId="0" applyFont="1" applyFill="1" applyBorder="1" applyAlignment="1">
      <alignment horizontal="left" vertical="center" wrapText="1"/>
    </xf>
    <xf numFmtId="2" fontId="9" fillId="9" borderId="27" xfId="0" applyNumberFormat="1" applyFont="1" applyFill="1" applyBorder="1" applyAlignment="1">
      <alignment horizontal="center" vertical="center" wrapText="1"/>
    </xf>
    <xf numFmtId="0" fontId="0" fillId="9" borderId="8" xfId="0" applyFill="1" applyBorder="1" applyAlignment="1">
      <alignment horizontal="center" vertical="center" wrapText="1"/>
    </xf>
    <xf numFmtId="0" fontId="9" fillId="9" borderId="2" xfId="0" applyFont="1" applyFill="1" applyBorder="1" applyAlignment="1">
      <alignment horizontal="center" vertical="center" wrapText="1"/>
    </xf>
    <xf numFmtId="0" fontId="9" fillId="9" borderId="2" xfId="0" applyFont="1" applyFill="1" applyBorder="1" applyAlignment="1">
      <alignment horizontal="left" vertical="center" wrapText="1"/>
    </xf>
    <xf numFmtId="2" fontId="5" fillId="9" borderId="23" xfId="0" applyNumberFormat="1" applyFont="1" applyFill="1" applyBorder="1" applyAlignment="1">
      <alignment horizontal="center" vertical="center"/>
    </xf>
    <xf numFmtId="0" fontId="9" fillId="9" borderId="3" xfId="0" applyFont="1" applyFill="1" applyBorder="1" applyAlignment="1">
      <alignment horizontal="center" vertical="center" wrapText="1"/>
    </xf>
    <xf numFmtId="0" fontId="9" fillId="9" borderId="3" xfId="0" applyFont="1" applyFill="1" applyBorder="1" applyAlignment="1">
      <alignment horizontal="left" vertical="center" wrapText="1"/>
    </xf>
    <xf numFmtId="2" fontId="9" fillId="9" borderId="47" xfId="0" applyNumberFormat="1" applyFont="1" applyFill="1" applyBorder="1" applyAlignment="1">
      <alignment horizontal="center" vertical="center" wrapText="1"/>
    </xf>
    <xf numFmtId="0" fontId="5" fillId="9" borderId="3" xfId="0" applyFont="1" applyFill="1" applyBorder="1" applyAlignment="1">
      <alignment horizontal="center" vertical="center" wrapText="1"/>
    </xf>
    <xf numFmtId="0" fontId="5" fillId="9" borderId="3" xfId="0" quotePrefix="1" applyFont="1" applyFill="1" applyBorder="1" applyAlignment="1">
      <alignment horizontal="center" vertical="center" wrapText="1"/>
    </xf>
    <xf numFmtId="0" fontId="9" fillId="9" borderId="6" xfId="0" applyFont="1" applyFill="1" applyBorder="1" applyAlignment="1">
      <alignment horizontal="center" vertical="center" wrapText="1"/>
    </xf>
    <xf numFmtId="0" fontId="9" fillId="9" borderId="6" xfId="0" applyFont="1" applyFill="1" applyBorder="1" applyAlignment="1">
      <alignment horizontal="left" vertical="center" wrapText="1"/>
    </xf>
    <xf numFmtId="0" fontId="5" fillId="9" borderId="6" xfId="0" applyFont="1" applyFill="1" applyBorder="1" applyAlignment="1">
      <alignment horizontal="center" vertical="center" wrapText="1"/>
    </xf>
    <xf numFmtId="2" fontId="9" fillId="9" borderId="35" xfId="0" applyNumberFormat="1" applyFont="1" applyFill="1" applyBorder="1" applyAlignment="1">
      <alignment horizontal="center" vertical="center" wrapText="1"/>
    </xf>
    <xf numFmtId="0" fontId="5" fillId="9" borderId="30" xfId="0" applyFont="1" applyFill="1" applyBorder="1" applyAlignment="1">
      <alignment horizontal="center" vertical="center" wrapText="1"/>
    </xf>
    <xf numFmtId="0" fontId="5" fillId="9" borderId="7" xfId="0" applyFont="1" applyFill="1" applyBorder="1" applyAlignment="1">
      <alignment horizontal="center" vertical="center"/>
    </xf>
    <xf numFmtId="0" fontId="5" fillId="9" borderId="4" xfId="0" applyFont="1" applyFill="1" applyBorder="1" applyAlignment="1">
      <alignment horizontal="center"/>
    </xf>
    <xf numFmtId="2" fontId="5" fillId="9" borderId="40" xfId="0" applyNumberFormat="1" applyFont="1" applyFill="1" applyBorder="1" applyAlignment="1">
      <alignment horizontal="center"/>
    </xf>
    <xf numFmtId="0" fontId="0" fillId="9" borderId="32" xfId="0" applyFill="1" applyBorder="1" applyAlignment="1">
      <alignment horizontal="center" vertical="center" wrapText="1"/>
    </xf>
    <xf numFmtId="0" fontId="5" fillId="9" borderId="2" xfId="0" applyFont="1" applyFill="1" applyBorder="1" applyAlignment="1">
      <alignment horizontal="center" wrapText="1"/>
    </xf>
    <xf numFmtId="0" fontId="5" fillId="9" borderId="2" xfId="0" applyFont="1" applyFill="1" applyBorder="1" applyAlignment="1">
      <alignment horizontal="center"/>
    </xf>
    <xf numFmtId="16" fontId="5" fillId="9" borderId="2" xfId="0" applyNumberFormat="1" applyFont="1" applyFill="1" applyBorder="1" applyAlignment="1">
      <alignment horizontal="center"/>
    </xf>
    <xf numFmtId="2" fontId="5" fillId="9" borderId="23" xfId="0" applyNumberFormat="1" applyFont="1" applyFill="1" applyBorder="1" applyAlignment="1">
      <alignment horizontal="center"/>
    </xf>
    <xf numFmtId="0" fontId="0" fillId="9" borderId="2" xfId="0" applyFill="1" applyBorder="1" applyAlignment="1">
      <alignment horizontal="center" wrapText="1"/>
    </xf>
    <xf numFmtId="16" fontId="5" fillId="9" borderId="2" xfId="0" quotePrefix="1" applyNumberFormat="1" applyFont="1" applyFill="1" applyBorder="1" applyAlignment="1">
      <alignment horizontal="center" vertical="center" wrapText="1"/>
    </xf>
    <xf numFmtId="0" fontId="5" fillId="9" borderId="4" xfId="0" applyFont="1" applyFill="1" applyBorder="1" applyAlignment="1">
      <alignment horizontal="center" wrapText="1"/>
    </xf>
    <xf numFmtId="16" fontId="5" fillId="9" borderId="4" xfId="0" quotePrefix="1" applyNumberFormat="1" applyFont="1" applyFill="1" applyBorder="1" applyAlignment="1">
      <alignment horizontal="center"/>
    </xf>
    <xf numFmtId="16" fontId="5" fillId="9" borderId="32" xfId="0" quotePrefix="1" applyNumberFormat="1" applyFont="1" applyFill="1" applyBorder="1" applyAlignment="1">
      <alignment horizontal="center" wrapText="1"/>
    </xf>
    <xf numFmtId="0" fontId="12" fillId="9" borderId="7" xfId="0" applyFont="1" applyFill="1" applyBorder="1" applyAlignment="1">
      <alignment horizontal="center" vertical="center"/>
    </xf>
    <xf numFmtId="0" fontId="12" fillId="9" borderId="4" xfId="0" applyFont="1" applyFill="1" applyBorder="1" applyAlignment="1">
      <alignment horizontal="center" vertical="center" wrapText="1"/>
    </xf>
    <xf numFmtId="0" fontId="12" fillId="9" borderId="4" xfId="0" applyFont="1" applyFill="1" applyBorder="1" applyAlignment="1">
      <alignment horizontal="center" wrapText="1"/>
    </xf>
    <xf numFmtId="0" fontId="12" fillId="9" borderId="4" xfId="0" applyFont="1" applyFill="1" applyBorder="1" applyAlignment="1">
      <alignment horizontal="center" vertical="center"/>
    </xf>
    <xf numFmtId="0" fontId="12" fillId="9" borderId="4" xfId="0" quotePrefix="1" applyFont="1" applyFill="1" applyBorder="1" applyAlignment="1">
      <alignment horizontal="center" vertical="center"/>
    </xf>
    <xf numFmtId="2" fontId="12" fillId="9" borderId="40" xfId="0" applyNumberFormat="1" applyFont="1" applyFill="1" applyBorder="1" applyAlignment="1">
      <alignment horizontal="center" vertical="center"/>
    </xf>
    <xf numFmtId="0" fontId="12" fillId="9" borderId="8" xfId="0" applyFont="1" applyFill="1" applyBorder="1" applyAlignment="1">
      <alignment horizontal="center" vertical="center"/>
    </xf>
    <xf numFmtId="0" fontId="12" fillId="9" borderId="2" xfId="0" applyFont="1" applyFill="1" applyBorder="1" applyAlignment="1">
      <alignment horizontal="center" vertical="center" wrapText="1"/>
    </xf>
    <xf numFmtId="0" fontId="12" fillId="9" borderId="2" xfId="0" applyFont="1" applyFill="1" applyBorder="1" applyAlignment="1">
      <alignment horizontal="center" vertical="center"/>
    </xf>
    <xf numFmtId="2" fontId="12" fillId="9" borderId="23" xfId="0" applyNumberFormat="1" applyFont="1" applyFill="1" applyBorder="1" applyAlignment="1">
      <alignment horizontal="center" vertical="center"/>
    </xf>
    <xf numFmtId="0" fontId="12" fillId="9" borderId="2" xfId="0" quotePrefix="1" applyFont="1" applyFill="1" applyBorder="1" applyAlignment="1">
      <alignment horizontal="center" vertical="center"/>
    </xf>
    <xf numFmtId="0" fontId="15" fillId="9" borderId="2" xfId="0" applyFont="1" applyFill="1" applyBorder="1" applyAlignment="1" applyProtection="1">
      <alignment horizontal="center" vertical="center" wrapText="1"/>
      <protection locked="0"/>
    </xf>
    <xf numFmtId="1" fontId="15" fillId="9" borderId="2" xfId="0" applyNumberFormat="1" applyFont="1" applyFill="1" applyBorder="1" applyAlignment="1" applyProtection="1">
      <alignment horizontal="center" vertical="center" wrapText="1"/>
      <protection locked="0"/>
    </xf>
    <xf numFmtId="2" fontId="5" fillId="9" borderId="23" xfId="0" applyNumberFormat="1" applyFont="1" applyFill="1" applyBorder="1" applyAlignment="1" applyProtection="1">
      <alignment horizontal="center" vertical="center" wrapText="1"/>
      <protection hidden="1"/>
    </xf>
    <xf numFmtId="49" fontId="15" fillId="9" borderId="8" xfId="0" applyNumberFormat="1" applyFont="1" applyFill="1" applyBorder="1" applyAlignment="1">
      <alignment horizontal="center" vertical="center" wrapText="1"/>
    </xf>
    <xf numFmtId="49" fontId="15" fillId="9" borderId="2" xfId="0" applyNumberFormat="1" applyFont="1" applyFill="1" applyBorder="1" applyAlignment="1" applyProtection="1">
      <alignment horizontal="center" vertical="center" wrapText="1"/>
      <protection locked="0"/>
    </xf>
    <xf numFmtId="49" fontId="15" fillId="9" borderId="2" xfId="0" applyNumberFormat="1" applyFont="1" applyFill="1" applyBorder="1" applyAlignment="1">
      <alignment horizontal="center" vertical="center" wrapText="1"/>
    </xf>
    <xf numFmtId="1" fontId="15" fillId="9" borderId="2" xfId="0" applyNumberFormat="1" applyFont="1" applyFill="1" applyBorder="1" applyAlignment="1">
      <alignment horizontal="center" vertical="center" wrapText="1"/>
    </xf>
    <xf numFmtId="0" fontId="15" fillId="9" borderId="8" xfId="0" applyFont="1" applyFill="1" applyBorder="1" applyAlignment="1" applyProtection="1">
      <alignment horizontal="center" vertical="center" wrapText="1"/>
      <protection locked="0"/>
    </xf>
    <xf numFmtId="0" fontId="5" fillId="9" borderId="7" xfId="0" applyFont="1" applyFill="1" applyBorder="1" applyAlignment="1" applyProtection="1">
      <alignment horizontal="center" vertical="center" wrapText="1"/>
      <protection locked="0"/>
    </xf>
    <xf numFmtId="49" fontId="5" fillId="9" borderId="4" xfId="0" applyNumberFormat="1" applyFont="1" applyFill="1" applyBorder="1" applyAlignment="1">
      <alignment horizontal="center" vertical="center" wrapText="1"/>
    </xf>
    <xf numFmtId="0" fontId="5" fillId="9" borderId="4" xfId="0" applyFont="1" applyFill="1" applyBorder="1" applyAlignment="1">
      <alignment vertical="center"/>
    </xf>
    <xf numFmtId="1" fontId="5" fillId="9" borderId="4" xfId="0" applyNumberFormat="1" applyFont="1" applyFill="1" applyBorder="1" applyAlignment="1">
      <alignment horizontal="center" vertical="center" wrapText="1"/>
    </xf>
    <xf numFmtId="2" fontId="5" fillId="9" borderId="40" xfId="0" applyNumberFormat="1" applyFont="1" applyFill="1" applyBorder="1" applyAlignment="1" applyProtection="1">
      <alignment horizontal="center" vertical="center"/>
      <protection hidden="1"/>
    </xf>
    <xf numFmtId="0" fontId="15" fillId="0" borderId="7" xfId="0" applyFont="1" applyBorder="1" applyAlignment="1">
      <alignment horizontal="center" vertical="center" wrapText="1"/>
    </xf>
    <xf numFmtId="0" fontId="18" fillId="0" borderId="50" xfId="0" applyFont="1" applyBorder="1"/>
    <xf numFmtId="166" fontId="18" fillId="0" borderId="49" xfId="0" applyNumberFormat="1" applyFont="1" applyBorder="1" applyAlignment="1">
      <alignment horizontal="center"/>
    </xf>
    <xf numFmtId="0" fontId="15" fillId="9" borderId="9" xfId="0" applyFont="1" applyFill="1" applyBorder="1" applyAlignment="1">
      <alignment horizontal="center" vertical="center" wrapText="1"/>
    </xf>
    <xf numFmtId="0" fontId="15" fillId="9" borderId="6" xfId="0" applyFont="1" applyFill="1" applyBorder="1" applyAlignment="1">
      <alignment horizontal="left" vertical="center" wrapText="1"/>
    </xf>
    <xf numFmtId="0" fontId="15" fillId="9" borderId="6" xfId="0" applyFont="1" applyFill="1" applyBorder="1" applyAlignment="1">
      <alignment horizontal="center" vertical="center" wrapText="1"/>
    </xf>
    <xf numFmtId="4" fontId="5" fillId="9" borderId="35" xfId="0" applyNumberFormat="1" applyFont="1" applyFill="1" applyBorder="1" applyAlignment="1">
      <alignment horizontal="center" vertical="center" wrapText="1"/>
    </xf>
    <xf numFmtId="165" fontId="19" fillId="0" borderId="40" xfId="0" applyNumberFormat="1" applyFont="1" applyBorder="1" applyAlignment="1">
      <alignment horizontal="center" vertical="center"/>
    </xf>
    <xf numFmtId="0" fontId="15" fillId="0" borderId="3" xfId="0" applyFont="1" applyBorder="1" applyAlignment="1">
      <alignment horizontal="center" vertical="center" wrapText="1"/>
    </xf>
    <xf numFmtId="2" fontId="5" fillId="0" borderId="47" xfId="0" applyNumberFormat="1" applyFont="1" applyBorder="1" applyAlignment="1">
      <alignment horizontal="center" vertical="center" wrapText="1"/>
    </xf>
    <xf numFmtId="14" fontId="15" fillId="0" borderId="2" xfId="0" applyNumberFormat="1" applyFont="1" applyBorder="1" applyAlignment="1">
      <alignment horizontal="center" vertical="center" wrapText="1"/>
    </xf>
    <xf numFmtId="0" fontId="0" fillId="0" borderId="6" xfId="0" applyBorder="1" applyAlignment="1">
      <alignment horizontal="left" vertical="center" wrapText="1"/>
    </xf>
    <xf numFmtId="0" fontId="21" fillId="0" borderId="53" xfId="0" applyFont="1" applyBorder="1" applyAlignment="1">
      <alignment horizontal="center"/>
    </xf>
    <xf numFmtId="0" fontId="21" fillId="0" borderId="50" xfId="0" applyFont="1" applyBorder="1" applyAlignment="1">
      <alignment horizontal="center"/>
    </xf>
    <xf numFmtId="165" fontId="18" fillId="0" borderId="35" xfId="0" applyNumberFormat="1" applyFont="1" applyBorder="1" applyAlignment="1">
      <alignment horizontal="center" vertical="center" wrapText="1"/>
    </xf>
    <xf numFmtId="0" fontId="5" fillId="0" borderId="3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165" fontId="8" fillId="0" borderId="49" xfId="0" applyNumberFormat="1" applyFont="1" applyBorder="1" applyAlignment="1">
      <alignment horizontal="center"/>
    </xf>
    <xf numFmtId="0" fontId="5" fillId="0" borderId="18" xfId="0" applyFont="1" applyBorder="1" applyAlignment="1">
      <alignment horizontal="left" vertical="center" wrapText="1"/>
    </xf>
    <xf numFmtId="0" fontId="5" fillId="0" borderId="18" xfId="0" applyFont="1" applyBorder="1" applyAlignment="1">
      <alignment horizontal="center" vertical="center" wrapText="1"/>
    </xf>
    <xf numFmtId="0" fontId="5" fillId="0" borderId="17" xfId="0" applyFont="1" applyBorder="1" applyAlignment="1">
      <alignment horizontal="center" vertical="center" wrapText="1"/>
    </xf>
    <xf numFmtId="0" fontId="5" fillId="9" borderId="9" xfId="0" applyFont="1" applyFill="1" applyBorder="1" applyAlignment="1">
      <alignment horizontal="center" vertical="center" wrapText="1"/>
    </xf>
    <xf numFmtId="0" fontId="15" fillId="9" borderId="3" xfId="0" applyFont="1" applyFill="1" applyBorder="1" applyAlignment="1">
      <alignment horizontal="center" vertical="center" wrapText="1"/>
    </xf>
    <xf numFmtId="0" fontId="15" fillId="0" borderId="31" xfId="0" applyFont="1" applyBorder="1" applyAlignment="1">
      <alignment horizontal="center" vertical="center" wrapText="1"/>
    </xf>
    <xf numFmtId="0" fontId="21" fillId="9" borderId="17" xfId="0" applyFont="1" applyFill="1" applyBorder="1" applyAlignment="1">
      <alignment horizontal="center" vertical="center"/>
    </xf>
    <xf numFmtId="0" fontId="5" fillId="9" borderId="9" xfId="0" applyFont="1" applyFill="1" applyBorder="1" applyAlignment="1">
      <alignment horizontal="center"/>
    </xf>
    <xf numFmtId="2" fontId="5" fillId="9" borderId="35" xfId="0" applyNumberFormat="1" applyFont="1" applyFill="1" applyBorder="1" applyAlignment="1">
      <alignment horizontal="center" vertical="center" wrapText="1"/>
    </xf>
    <xf numFmtId="0" fontId="5" fillId="0" borderId="33" xfId="0" applyFont="1" applyBorder="1" applyAlignment="1">
      <alignment horizontal="center" vertical="center" wrapText="1"/>
    </xf>
    <xf numFmtId="0" fontId="5" fillId="9" borderId="36" xfId="0" applyFont="1" applyFill="1" applyBorder="1" applyAlignment="1">
      <alignment horizontal="center"/>
    </xf>
    <xf numFmtId="0" fontId="5" fillId="9" borderId="17" xfId="0" applyFont="1" applyFill="1" applyBorder="1" applyAlignment="1">
      <alignment horizontal="center" vertical="center"/>
    </xf>
    <xf numFmtId="0" fontId="0" fillId="9" borderId="52" xfId="0" applyFill="1" applyBorder="1" applyAlignment="1">
      <alignment wrapText="1"/>
    </xf>
    <xf numFmtId="16" fontId="5" fillId="9" borderId="18" xfId="0" applyNumberFormat="1" applyFont="1" applyFill="1" applyBorder="1" applyAlignment="1">
      <alignment horizontal="center"/>
    </xf>
    <xf numFmtId="0" fontId="5" fillId="9" borderId="19" xfId="0" applyFont="1" applyFill="1" applyBorder="1" applyAlignment="1">
      <alignment horizontal="center" vertical="center"/>
    </xf>
    <xf numFmtId="0" fontId="5" fillId="9" borderId="18" xfId="0" quotePrefix="1" applyFont="1" applyFill="1" applyBorder="1" applyAlignment="1">
      <alignment horizontal="center" vertical="center" wrapText="1"/>
    </xf>
    <xf numFmtId="0" fontId="5" fillId="9" borderId="55" xfId="0" quotePrefix="1" applyFont="1" applyFill="1" applyBorder="1" applyAlignment="1">
      <alignment horizontal="center" vertical="center" wrapText="1"/>
    </xf>
    <xf numFmtId="0" fontId="37" fillId="9" borderId="0" xfId="0" applyFont="1" applyFill="1" applyAlignment="1">
      <alignment horizontal="center" wrapText="1"/>
    </xf>
    <xf numFmtId="0" fontId="5" fillId="9" borderId="20" xfId="0" applyFont="1" applyFill="1" applyBorder="1" applyAlignment="1">
      <alignment horizontal="left" vertical="center" wrapText="1"/>
    </xf>
    <xf numFmtId="0" fontId="0" fillId="0" borderId="54" xfId="0" applyBorder="1" applyAlignment="1">
      <alignment horizontal="center"/>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5" fillId="0" borderId="53" xfId="0" applyFont="1" applyBorder="1" applyAlignment="1">
      <alignment horizontal="center" vertical="center" wrapText="1"/>
    </xf>
    <xf numFmtId="0" fontId="5" fillId="0" borderId="6" xfId="0" applyFont="1" applyBorder="1" applyAlignment="1">
      <alignment horizontal="left" vertical="center" wrapText="1"/>
    </xf>
    <xf numFmtId="0" fontId="42" fillId="10" borderId="18" xfId="0" applyFont="1" applyFill="1" applyBorder="1" applyAlignment="1">
      <alignment horizontal="center" vertical="center" wrapText="1"/>
    </xf>
    <xf numFmtId="0" fontId="42" fillId="10" borderId="56" xfId="0" applyFont="1" applyFill="1" applyBorder="1" applyAlignment="1">
      <alignment horizontal="center" vertical="center" wrapText="1"/>
    </xf>
    <xf numFmtId="0" fontId="38" fillId="10" borderId="0" xfId="0" applyFont="1" applyFill="1" applyAlignment="1">
      <alignment wrapText="1"/>
    </xf>
    <xf numFmtId="1" fontId="42" fillId="10" borderId="18" xfId="0" applyNumberFormat="1" applyFont="1" applyFill="1" applyBorder="1" applyAlignment="1">
      <alignment horizontal="center" vertical="center" wrapText="1"/>
    </xf>
    <xf numFmtId="2" fontId="42" fillId="10" borderId="57" xfId="0" applyNumberFormat="1" applyFont="1" applyFill="1" applyBorder="1" applyAlignment="1" applyProtection="1">
      <alignment horizontal="center" vertical="center" wrapText="1"/>
      <protection hidden="1"/>
    </xf>
    <xf numFmtId="0" fontId="42" fillId="10" borderId="4" xfId="0" applyFont="1" applyFill="1" applyBorder="1" applyAlignment="1" applyProtection="1">
      <alignment horizontal="center" vertical="center" wrapText="1"/>
      <protection locked="0"/>
    </xf>
    <xf numFmtId="0" fontId="42" fillId="10" borderId="37" xfId="0" applyFont="1" applyFill="1" applyBorder="1" applyAlignment="1">
      <alignment horizontal="center" vertical="center" wrapText="1"/>
    </xf>
    <xf numFmtId="0" fontId="42" fillId="10" borderId="37" xfId="0" applyFont="1" applyFill="1" applyBorder="1" applyAlignment="1" applyProtection="1">
      <alignment horizontal="center" vertical="center" wrapText="1"/>
      <protection locked="0"/>
    </xf>
    <xf numFmtId="0" fontId="42" fillId="10" borderId="36" xfId="0" applyFont="1" applyFill="1" applyBorder="1" applyAlignment="1">
      <alignment horizontal="center" vertical="center" wrapText="1"/>
    </xf>
    <xf numFmtId="1" fontId="42" fillId="10" borderId="37" xfId="0" applyNumberFormat="1" applyFont="1" applyFill="1" applyBorder="1" applyAlignment="1" applyProtection="1">
      <alignment horizontal="center" vertical="center" wrapText="1"/>
      <protection locked="0"/>
    </xf>
    <xf numFmtId="2" fontId="43" fillId="10" borderId="58" xfId="0" applyNumberFormat="1" applyFont="1" applyFill="1" applyBorder="1" applyAlignment="1" applyProtection="1">
      <alignment horizontal="center" vertical="center" wrapText="1"/>
      <protection hidden="1"/>
    </xf>
    <xf numFmtId="0" fontId="5" fillId="9" borderId="46" xfId="0" applyFont="1" applyFill="1" applyBorder="1" applyAlignment="1">
      <alignment horizontal="center"/>
    </xf>
    <xf numFmtId="0" fontId="5" fillId="0" borderId="3" xfId="0" quotePrefix="1" applyFont="1" applyBorder="1" applyAlignment="1">
      <alignment horizontal="center" vertical="center" wrapText="1"/>
    </xf>
    <xf numFmtId="0" fontId="2" fillId="0" borderId="0" xfId="0" applyFont="1" applyAlignment="1">
      <alignment horizontal="center" wrapText="1"/>
    </xf>
    <xf numFmtId="0" fontId="15" fillId="0" borderId="46" xfId="0" applyFont="1" applyBorder="1" applyAlignment="1">
      <alignment horizontal="center" vertical="center" wrapText="1"/>
    </xf>
    <xf numFmtId="16" fontId="5" fillId="9" borderId="2" xfId="0" applyNumberFormat="1" applyFont="1" applyFill="1" applyBorder="1" applyAlignment="1">
      <alignment horizontal="center" vertical="center" wrapText="1"/>
    </xf>
    <xf numFmtId="0" fontId="9" fillId="0" borderId="3" xfId="0" applyFont="1" applyBorder="1" applyAlignment="1">
      <alignment horizontal="left" vertical="center" wrapText="1"/>
    </xf>
    <xf numFmtId="0" fontId="9" fillId="0" borderId="3" xfId="0" applyFont="1" applyBorder="1" applyAlignment="1">
      <alignment horizontal="center" vertical="center" wrapText="1"/>
    </xf>
    <xf numFmtId="2" fontId="9" fillId="0" borderId="47" xfId="0" applyNumberFormat="1" applyFont="1" applyBorder="1" applyAlignment="1">
      <alignment horizontal="center" vertical="center" wrapText="1"/>
    </xf>
    <xf numFmtId="0" fontId="9" fillId="0" borderId="2" xfId="0" applyFont="1" applyBorder="1" applyAlignment="1">
      <alignment horizontal="left" vertical="center" wrapText="1"/>
    </xf>
    <xf numFmtId="0" fontId="43" fillId="0" borderId="3" xfId="0" applyFont="1" applyBorder="1" applyAlignment="1">
      <alignment horizontal="left" vertical="center" wrapText="1"/>
    </xf>
    <xf numFmtId="0" fontId="43" fillId="0" borderId="59" xfId="0" applyFont="1" applyBorder="1" applyAlignment="1">
      <alignment horizontal="center" vertical="center" wrapText="1"/>
    </xf>
    <xf numFmtId="0" fontId="43" fillId="0" borderId="36" xfId="0" applyFont="1" applyBorder="1" applyAlignment="1">
      <alignment horizontal="center" vertical="center" wrapText="1"/>
    </xf>
    <xf numFmtId="2" fontId="43" fillId="0" borderId="60" xfId="0" applyNumberFormat="1" applyFont="1" applyBorder="1" applyAlignment="1">
      <alignment horizontal="center" vertical="center"/>
    </xf>
    <xf numFmtId="0" fontId="43" fillId="0" borderId="37" xfId="0"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center" vertical="center" wrapText="1"/>
    </xf>
    <xf numFmtId="2" fontId="5" fillId="0" borderId="47" xfId="0" applyNumberFormat="1" applyFont="1" applyBorder="1" applyAlignment="1">
      <alignment horizontal="center" vertical="center"/>
    </xf>
    <xf numFmtId="0" fontId="15" fillId="0" borderId="3" xfId="0" applyFont="1" applyBorder="1" applyAlignment="1">
      <alignment horizontal="left" vertical="center" wrapText="1"/>
    </xf>
    <xf numFmtId="0" fontId="3" fillId="0" borderId="4" xfId="0" applyFont="1" applyBorder="1" applyAlignment="1">
      <alignment wrapText="1"/>
    </xf>
    <xf numFmtId="0" fontId="21" fillId="0" borderId="4" xfId="0" applyFont="1" applyBorder="1" applyAlignment="1">
      <alignment horizontal="center"/>
    </xf>
    <xf numFmtId="0" fontId="21" fillId="0" borderId="7" xfId="0" applyFont="1" applyBorder="1" applyAlignment="1">
      <alignment horizontal="center"/>
    </xf>
    <xf numFmtId="0" fontId="29" fillId="0" borderId="2" xfId="0" applyFont="1" applyBorder="1" applyAlignment="1">
      <alignment horizontal="center" vertical="center" wrapText="1"/>
    </xf>
    <xf numFmtId="1" fontId="29" fillId="0" borderId="2" xfId="0" applyNumberFormat="1" applyFont="1" applyBorder="1" applyAlignment="1" applyProtection="1">
      <alignment horizontal="center" vertical="center" wrapText="1"/>
      <protection locked="0"/>
    </xf>
    <xf numFmtId="0" fontId="15" fillId="0" borderId="61" xfId="0" applyFont="1" applyBorder="1" applyAlignment="1">
      <alignment horizontal="center" vertical="center" wrapText="1"/>
    </xf>
    <xf numFmtId="0" fontId="15" fillId="9" borderId="44" xfId="0" applyFont="1" applyFill="1" applyBorder="1" applyAlignment="1">
      <alignment horizontal="left" vertical="center" wrapText="1"/>
    </xf>
    <xf numFmtId="4" fontId="5" fillId="9" borderId="62" xfId="0" applyNumberFormat="1" applyFont="1" applyFill="1" applyBorder="1" applyAlignment="1">
      <alignment horizontal="center" vertical="center" wrapText="1"/>
    </xf>
    <xf numFmtId="17" fontId="0" fillId="0" borderId="0" xfId="0" applyNumberFormat="1" applyAlignment="1">
      <alignment horizontal="center"/>
    </xf>
    <xf numFmtId="0" fontId="15" fillId="9" borderId="0" xfId="0" applyFont="1" applyFill="1" applyAlignment="1">
      <alignment horizontal="left" vertical="center" wrapText="1"/>
    </xf>
    <xf numFmtId="4" fontId="5" fillId="9" borderId="63" xfId="0" applyNumberFormat="1" applyFont="1" applyFill="1" applyBorder="1" applyAlignment="1">
      <alignment horizontal="center" vertical="center" wrapText="1"/>
    </xf>
    <xf numFmtId="0" fontId="15" fillId="0" borderId="54" xfId="0" applyFont="1" applyBorder="1" applyAlignment="1">
      <alignment horizontal="center" vertical="center" wrapText="1"/>
    </xf>
    <xf numFmtId="164" fontId="5" fillId="0" borderId="49" xfId="0" applyNumberFormat="1" applyFont="1" applyBorder="1" applyAlignment="1">
      <alignment horizontal="center" vertical="center" wrapText="1"/>
    </xf>
    <xf numFmtId="165" fontId="18" fillId="0" borderId="49" xfId="0" applyNumberFormat="1" applyFont="1" applyBorder="1" applyAlignment="1">
      <alignment horizontal="center" vertical="center" wrapText="1"/>
    </xf>
    <xf numFmtId="0" fontId="44" fillId="0" borderId="0" xfId="0" applyFont="1"/>
    <xf numFmtId="0" fontId="5" fillId="0" borderId="8" xfId="0" applyFont="1" applyBorder="1" applyAlignment="1">
      <alignment horizontal="center" wrapText="1"/>
    </xf>
    <xf numFmtId="0" fontId="5" fillId="0" borderId="2" xfId="0" quotePrefix="1" applyFont="1" applyBorder="1" applyAlignment="1">
      <alignment horizontal="center" wrapText="1"/>
    </xf>
    <xf numFmtId="0" fontId="5" fillId="0" borderId="18" xfId="0" applyFont="1" applyBorder="1" applyAlignment="1">
      <alignment wrapText="1"/>
    </xf>
    <xf numFmtId="0" fontId="5" fillId="0" borderId="2" xfId="0" applyFont="1" applyBorder="1" applyAlignment="1">
      <alignment horizontal="center" wrapText="1"/>
    </xf>
    <xf numFmtId="0" fontId="5" fillId="9" borderId="4" xfId="0" applyFont="1" applyFill="1" applyBorder="1" applyAlignment="1">
      <alignment horizontal="center" vertical="center"/>
    </xf>
    <xf numFmtId="0" fontId="0" fillId="0" borderId="8" xfId="0" applyBorder="1" applyAlignment="1">
      <alignment horizontal="center" wrapText="1"/>
    </xf>
    <xf numFmtId="165" fontId="12" fillId="0" borderId="23" xfId="0" applyNumberFormat="1" applyFont="1" applyBorder="1" applyAlignment="1">
      <alignment horizontal="center"/>
    </xf>
    <xf numFmtId="0" fontId="5" fillId="0" borderId="36" xfId="0" applyFont="1" applyBorder="1" applyAlignment="1">
      <alignment horizontal="center"/>
    </xf>
    <xf numFmtId="0" fontId="0" fillId="0" borderId="2" xfId="0" applyBorder="1" applyAlignment="1">
      <alignment horizontal="center" wrapText="1"/>
    </xf>
    <xf numFmtId="0" fontId="0" fillId="0" borderId="36" xfId="0" applyBorder="1" applyAlignment="1">
      <alignment horizontal="center"/>
    </xf>
    <xf numFmtId="0" fontId="5" fillId="9" borderId="0" xfId="0" applyFont="1" applyFill="1" applyAlignment="1">
      <alignment horizontal="center" vertical="center"/>
    </xf>
    <xf numFmtId="0" fontId="0" fillId="9" borderId="0" xfId="0" applyFill="1" applyAlignment="1">
      <alignment horizontal="center" vertical="center" wrapText="1"/>
    </xf>
    <xf numFmtId="0" fontId="5" fillId="9" borderId="0" xfId="0" applyFont="1" applyFill="1" applyAlignment="1">
      <alignment horizontal="center" wrapText="1"/>
    </xf>
    <xf numFmtId="0" fontId="5" fillId="9" borderId="0" xfId="0" applyFont="1" applyFill="1" applyAlignment="1">
      <alignment horizontal="center"/>
    </xf>
    <xf numFmtId="16" fontId="5" fillId="9" borderId="0" xfId="0" applyNumberFormat="1" applyFont="1" applyFill="1" applyAlignment="1">
      <alignment horizontal="center"/>
    </xf>
    <xf numFmtId="2" fontId="5" fillId="0" borderId="63" xfId="0" applyNumberFormat="1" applyFont="1" applyBorder="1" applyAlignment="1">
      <alignment horizontal="center"/>
    </xf>
    <xf numFmtId="0" fontId="45" fillId="0" borderId="0" xfId="0" applyFont="1" applyAlignment="1">
      <alignment horizontal="center" wrapText="1"/>
    </xf>
    <xf numFmtId="0" fontId="46" fillId="0" borderId="0" xfId="0" applyFont="1" applyAlignment="1">
      <alignment horizontal="center"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3" fillId="0" borderId="42" xfId="0" applyFont="1" applyBorder="1" applyAlignment="1">
      <alignment horizontal="center" vertical="top" wrapText="1"/>
    </xf>
    <xf numFmtId="0" fontId="0" fillId="0" borderId="42" xfId="0" applyBorder="1" applyAlignment="1">
      <alignment horizontal="center" vertical="top" wrapText="1"/>
    </xf>
    <xf numFmtId="0" fontId="24"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3" fillId="0" borderId="0" xfId="0" applyFont="1" applyAlignment="1">
      <alignment horizontal="left" vertical="top"/>
    </xf>
    <xf numFmtId="0" fontId="3" fillId="0" borderId="0" xfId="0" applyFont="1" applyAlignment="1">
      <alignment horizontal="left" wrapText="1"/>
    </xf>
    <xf numFmtId="0" fontId="32" fillId="0" borderId="0" xfId="0" applyFont="1" applyAlignment="1">
      <alignment horizontal="left" wrapText="1"/>
    </xf>
    <xf numFmtId="0" fontId="4"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7"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xf>
    <xf numFmtId="0" fontId="11" fillId="0" borderId="0" xfId="0" applyFont="1" applyAlignment="1">
      <alignment horizontal="center"/>
    </xf>
    <xf numFmtId="0" fontId="8" fillId="0" borderId="0" xfId="0" applyFont="1" applyAlignment="1">
      <alignment horizontal="center" wrapText="1"/>
    </xf>
    <xf numFmtId="0" fontId="6" fillId="0" borderId="0" xfId="0" applyFont="1" applyAlignment="1" applyProtection="1">
      <alignment horizontal="left" vertical="center"/>
      <protection hidden="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erver2023/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erver2023/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baseColWidth="10" defaultColWidth="9.1640625" defaultRowHeight="15" x14ac:dyDescent="0.2"/>
  <cols>
    <col min="1" max="16384" width="9.1640625" style="293"/>
  </cols>
  <sheetData>
    <row r="1" spans="2:12" ht="16" x14ac:dyDescent="0.2">
      <c r="B1" s="291" t="s">
        <v>180</v>
      </c>
      <c r="C1" s="292"/>
      <c r="D1" s="292"/>
      <c r="E1" s="292"/>
      <c r="F1" s="292"/>
      <c r="G1" s="292"/>
      <c r="H1" s="292"/>
      <c r="I1" s="292"/>
      <c r="J1" s="292"/>
      <c r="K1" s="292"/>
    </row>
    <row r="2" spans="2:12" ht="16" x14ac:dyDescent="0.2">
      <c r="B2" s="292"/>
      <c r="C2" s="292"/>
      <c r="D2" s="292"/>
      <c r="E2" s="292"/>
      <c r="F2" s="292"/>
      <c r="G2" s="292"/>
      <c r="H2" s="292"/>
      <c r="I2" s="292"/>
      <c r="J2" s="292"/>
      <c r="K2" s="292"/>
    </row>
    <row r="3" spans="2:12" ht="90" customHeight="1" x14ac:dyDescent="0.2">
      <c r="B3" s="527" t="s">
        <v>184</v>
      </c>
      <c r="C3" s="527"/>
      <c r="D3" s="527"/>
      <c r="E3" s="527"/>
      <c r="F3" s="527"/>
      <c r="G3" s="527"/>
      <c r="H3" s="527"/>
      <c r="I3" s="527"/>
      <c r="J3" s="527"/>
      <c r="K3" s="527"/>
      <c r="L3" s="527"/>
    </row>
    <row r="4" spans="2:12" ht="135" customHeight="1" x14ac:dyDescent="0.2">
      <c r="B4" s="528" t="s">
        <v>269</v>
      </c>
      <c r="C4" s="528"/>
      <c r="D4" s="528"/>
      <c r="E4" s="528"/>
      <c r="F4" s="528"/>
      <c r="G4" s="528"/>
      <c r="H4" s="528"/>
      <c r="I4" s="528"/>
      <c r="J4" s="528"/>
      <c r="K4" s="528"/>
      <c r="L4" s="528"/>
    </row>
    <row r="5" spans="2:12" ht="60" customHeight="1" x14ac:dyDescent="0.2">
      <c r="B5" s="529" t="s">
        <v>270</v>
      </c>
      <c r="C5" s="529"/>
      <c r="D5" s="529"/>
      <c r="E5" s="529"/>
      <c r="F5" s="529"/>
      <c r="G5" s="529"/>
      <c r="H5" s="529"/>
      <c r="I5" s="529"/>
      <c r="J5" s="529"/>
      <c r="K5" s="529"/>
      <c r="L5" s="529"/>
    </row>
    <row r="6" spans="2:12" ht="60" customHeight="1" x14ac:dyDescent="0.2">
      <c r="B6" s="529" t="s">
        <v>181</v>
      </c>
      <c r="C6" s="529"/>
      <c r="D6" s="529"/>
      <c r="E6" s="529"/>
      <c r="F6" s="529"/>
      <c r="G6" s="529"/>
      <c r="H6" s="529"/>
      <c r="I6" s="529"/>
      <c r="J6" s="529"/>
      <c r="K6" s="529"/>
      <c r="L6" s="529"/>
    </row>
    <row r="7" spans="2:12" ht="60" customHeight="1" x14ac:dyDescent="0.2">
      <c r="B7" s="526" t="s">
        <v>185</v>
      </c>
      <c r="C7" s="526"/>
      <c r="D7" s="526"/>
      <c r="E7" s="526"/>
      <c r="F7" s="526"/>
      <c r="G7" s="526"/>
      <c r="H7" s="526"/>
      <c r="I7" s="526"/>
      <c r="J7" s="526"/>
      <c r="K7" s="526"/>
      <c r="L7" s="526"/>
    </row>
    <row r="8" spans="2:12" ht="16" x14ac:dyDescent="0.2">
      <c r="B8" s="292"/>
      <c r="C8" s="292"/>
      <c r="D8" s="292"/>
      <c r="E8" s="292"/>
      <c r="F8" s="292"/>
      <c r="G8" s="292"/>
      <c r="H8" s="292"/>
      <c r="I8" s="292"/>
      <c r="J8" s="292"/>
      <c r="K8" s="292"/>
    </row>
    <row r="9" spans="2:12" ht="16" x14ac:dyDescent="0.2">
      <c r="B9" s="292"/>
      <c r="C9" s="292"/>
      <c r="D9" s="292"/>
      <c r="E9" s="292"/>
      <c r="F9" s="292"/>
      <c r="G9" s="292"/>
      <c r="H9" s="292"/>
      <c r="I9" s="292"/>
      <c r="J9" s="292"/>
      <c r="K9" s="292"/>
    </row>
    <row r="10" spans="2:12" ht="16" x14ac:dyDescent="0.2">
      <c r="B10" s="292"/>
      <c r="C10" s="292"/>
      <c r="D10" s="292"/>
      <c r="E10" s="292"/>
      <c r="F10" s="292"/>
      <c r="G10" s="292"/>
      <c r="H10" s="292"/>
      <c r="I10" s="292"/>
      <c r="J10" s="292"/>
      <c r="K10" s="292"/>
    </row>
    <row r="11" spans="2:12" ht="16" x14ac:dyDescent="0.2">
      <c r="B11" s="292"/>
      <c r="C11" s="292"/>
      <c r="D11" s="292"/>
      <c r="E11" s="292"/>
      <c r="F11" s="292"/>
      <c r="G11" s="292"/>
      <c r="H11" s="292"/>
      <c r="I11" s="292"/>
      <c r="J11" s="292"/>
      <c r="K11" s="292"/>
    </row>
    <row r="12" spans="2:12" ht="16" x14ac:dyDescent="0.2">
      <c r="B12" s="292"/>
      <c r="C12" s="292"/>
      <c r="D12" s="292"/>
      <c r="E12" s="292"/>
      <c r="F12" s="292"/>
      <c r="G12" s="292"/>
      <c r="H12" s="292"/>
      <c r="I12" s="292"/>
      <c r="J12" s="292"/>
      <c r="K12" s="292"/>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K11" sqref="K11"/>
    </sheetView>
  </sheetViews>
  <sheetFormatPr baseColWidth="10" defaultColWidth="8.83203125" defaultRowHeight="15" x14ac:dyDescent="0.2"/>
  <cols>
    <col min="1" max="1" width="5.1640625" customWidth="1"/>
    <col min="2" max="2" width="22.1640625" style="36"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09" t="str">
        <f>'Date initiale'!C3</f>
        <v>Universitatea de Arhitectură și Urbanism "Ion Mincu" București</v>
      </c>
      <c r="B1" s="308"/>
      <c r="C1" s="209"/>
    </row>
    <row r="2" spans="1:12" x14ac:dyDescent="0.2">
      <c r="A2" s="209" t="str">
        <f>'Date initiale'!B4&amp;" "&amp;'Date initiale'!C4</f>
        <v>Facultatea ARHITECTURA</v>
      </c>
      <c r="B2" s="308"/>
      <c r="C2" s="209"/>
    </row>
    <row r="3" spans="1:12" x14ac:dyDescent="0.2">
      <c r="A3" s="209" t="str">
        <f>'Date initiale'!B5&amp;" "&amp;'Date initiale'!C5</f>
        <v>Departamentul Sinteza Proiectării de Arhitectură</v>
      </c>
      <c r="B3" s="308"/>
      <c r="C3" s="209"/>
    </row>
    <row r="4" spans="1:12" x14ac:dyDescent="0.2">
      <c r="A4" s="105" t="str">
        <f>'Date initiale'!C6&amp;", "&amp;'Date initiale'!C7</f>
        <v>TOFAN BOGDAN, profesor universitar</v>
      </c>
      <c r="B4" s="310"/>
      <c r="C4" s="105"/>
    </row>
    <row r="5" spans="1:12" x14ac:dyDescent="0.2">
      <c r="A5" s="105"/>
      <c r="B5" s="310"/>
      <c r="C5" s="105"/>
    </row>
    <row r="6" spans="1:12" ht="16" x14ac:dyDescent="0.2">
      <c r="A6" s="541" t="s">
        <v>110</v>
      </c>
      <c r="B6" s="541"/>
      <c r="C6" s="541"/>
      <c r="D6" s="541"/>
      <c r="E6" s="541"/>
      <c r="F6" s="541"/>
      <c r="G6" s="541"/>
      <c r="H6" s="541"/>
      <c r="I6" s="541"/>
    </row>
    <row r="7" spans="1:12" ht="35.25" customHeight="1" x14ac:dyDescent="0.2">
      <c r="A7" s="544"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44"/>
      <c r="C7" s="544"/>
      <c r="D7" s="544"/>
      <c r="E7" s="544"/>
      <c r="F7" s="544"/>
      <c r="G7" s="544"/>
      <c r="H7" s="544"/>
      <c r="I7" s="544"/>
    </row>
    <row r="8" spans="1:12" ht="16" thickBot="1" x14ac:dyDescent="0.25">
      <c r="A8" s="52"/>
      <c r="B8" s="46"/>
      <c r="C8" s="52"/>
      <c r="D8" s="52"/>
      <c r="E8" s="52"/>
      <c r="F8" s="52"/>
      <c r="G8" s="52"/>
      <c r="H8" s="52"/>
      <c r="I8" s="52"/>
    </row>
    <row r="9" spans="1:12" ht="33" thickBot="1" x14ac:dyDescent="0.25">
      <c r="A9" s="134" t="s">
        <v>55</v>
      </c>
      <c r="B9" s="135" t="s">
        <v>83</v>
      </c>
      <c r="C9" s="135" t="s">
        <v>52</v>
      </c>
      <c r="D9" s="135" t="s">
        <v>57</v>
      </c>
      <c r="E9" s="135" t="s">
        <v>80</v>
      </c>
      <c r="F9" s="136" t="s">
        <v>87</v>
      </c>
      <c r="G9" s="135" t="s">
        <v>58</v>
      </c>
      <c r="H9" s="135" t="s">
        <v>111</v>
      </c>
      <c r="I9" s="137" t="s">
        <v>90</v>
      </c>
      <c r="K9" s="212" t="s">
        <v>108</v>
      </c>
    </row>
    <row r="10" spans="1:12" ht="128" x14ac:dyDescent="0.2">
      <c r="A10" s="348">
        <v>1</v>
      </c>
      <c r="B10" s="464" t="s">
        <v>522</v>
      </c>
      <c r="C10" s="465" t="s">
        <v>523</v>
      </c>
      <c r="D10" s="465" t="s">
        <v>524</v>
      </c>
      <c r="E10" s="466" t="s">
        <v>525</v>
      </c>
      <c r="F10" s="467">
        <v>2019</v>
      </c>
      <c r="G10" s="465" t="s">
        <v>526</v>
      </c>
      <c r="H10" s="465">
        <v>6</v>
      </c>
      <c r="I10" s="468">
        <v>2.5</v>
      </c>
      <c r="K10" s="213">
        <v>10</v>
      </c>
      <c r="L10" s="294" t="s">
        <v>248</v>
      </c>
    </row>
    <row r="11" spans="1:12" ht="80" x14ac:dyDescent="0.2">
      <c r="A11" s="326">
        <f>A10+1</f>
        <v>2</v>
      </c>
      <c r="B11" s="469" t="s">
        <v>527</v>
      </c>
      <c r="C11" s="470" t="s">
        <v>528</v>
      </c>
      <c r="D11" s="471" t="s">
        <v>280</v>
      </c>
      <c r="E11" s="472" t="s">
        <v>529</v>
      </c>
      <c r="F11" s="473">
        <v>2012</v>
      </c>
      <c r="G11" s="473" t="s">
        <v>530</v>
      </c>
      <c r="H11" s="473"/>
      <c r="I11" s="474">
        <v>1.43</v>
      </c>
    </row>
    <row r="12" spans="1:12" x14ac:dyDescent="0.2">
      <c r="A12" s="411">
        <f t="shared" ref="A12:A19" si="0">A11+1</f>
        <v>3</v>
      </c>
      <c r="B12" s="412"/>
      <c r="C12" s="413"/>
      <c r="D12" s="408"/>
      <c r="E12" s="413"/>
      <c r="F12" s="414"/>
      <c r="G12" s="413"/>
      <c r="H12" s="414"/>
      <c r="I12" s="410"/>
    </row>
    <row r="13" spans="1:12" x14ac:dyDescent="0.2">
      <c r="A13" s="415">
        <f t="shared" si="0"/>
        <v>4</v>
      </c>
      <c r="B13" s="408"/>
      <c r="C13" s="408"/>
      <c r="D13" s="408"/>
      <c r="E13" s="408"/>
      <c r="F13" s="409"/>
      <c r="G13" s="409"/>
      <c r="H13" s="409"/>
      <c r="I13" s="410"/>
    </row>
    <row r="14" spans="1:12" x14ac:dyDescent="0.2">
      <c r="A14" s="142">
        <f t="shared" si="0"/>
        <v>5</v>
      </c>
      <c r="B14" s="97"/>
      <c r="C14" s="34"/>
      <c r="D14" s="97"/>
      <c r="E14" s="34"/>
      <c r="F14" s="98"/>
      <c r="G14" s="98"/>
      <c r="H14" s="98"/>
      <c r="I14" s="244"/>
    </row>
    <row r="15" spans="1:12" x14ac:dyDescent="0.2">
      <c r="A15" s="146">
        <f t="shared" si="0"/>
        <v>6</v>
      </c>
      <c r="B15" s="97"/>
      <c r="C15" s="97"/>
      <c r="D15" s="97"/>
      <c r="E15" s="97"/>
      <c r="F15" s="98"/>
      <c r="G15" s="98"/>
      <c r="H15" s="98"/>
      <c r="I15" s="244"/>
    </row>
    <row r="16" spans="1:12" x14ac:dyDescent="0.2">
      <c r="A16" s="142">
        <f t="shared" si="0"/>
        <v>7</v>
      </c>
      <c r="B16" s="97"/>
      <c r="C16" s="34"/>
      <c r="D16" s="97"/>
      <c r="E16" s="34"/>
      <c r="F16" s="98"/>
      <c r="G16" s="98"/>
      <c r="H16" s="98"/>
      <c r="I16" s="244"/>
    </row>
    <row r="17" spans="1:9" x14ac:dyDescent="0.2">
      <c r="A17" s="143">
        <f t="shared" si="0"/>
        <v>8</v>
      </c>
      <c r="B17" s="122"/>
      <c r="C17" s="145"/>
      <c r="D17" s="97"/>
      <c r="E17" s="145"/>
      <c r="F17" s="133"/>
      <c r="G17" s="145"/>
      <c r="H17" s="133"/>
      <c r="I17" s="244"/>
    </row>
    <row r="18" spans="1:9" x14ac:dyDescent="0.2">
      <c r="A18" s="146">
        <f t="shared" si="0"/>
        <v>9</v>
      </c>
      <c r="B18" s="97"/>
      <c r="C18" s="97"/>
      <c r="D18" s="97"/>
      <c r="E18" s="97"/>
      <c r="F18" s="98"/>
      <c r="G18" s="98"/>
      <c r="H18" s="98"/>
      <c r="I18" s="244"/>
    </row>
    <row r="19" spans="1:9" ht="16" thickBot="1" x14ac:dyDescent="0.25">
      <c r="A19" s="106">
        <f t="shared" si="0"/>
        <v>10</v>
      </c>
      <c r="B19" s="102"/>
      <c r="C19" s="102"/>
      <c r="D19" s="131"/>
      <c r="E19" s="147"/>
      <c r="F19" s="147"/>
      <c r="G19" s="148"/>
      <c r="H19" s="148"/>
      <c r="I19" s="253"/>
    </row>
    <row r="20" spans="1:9" ht="17" thickBot="1" x14ac:dyDescent="0.25">
      <c r="A20" s="281"/>
      <c r="H20" s="107" t="str">
        <f>"Total "&amp;LEFT(A7,2)</f>
        <v>Total I5</v>
      </c>
      <c r="I20" s="139">
        <f>SUM(I10:I19)</f>
        <v>3.9299999999999997</v>
      </c>
    </row>
    <row r="21" spans="1:9" ht="16" x14ac:dyDescent="0.2">
      <c r="A21" s="42"/>
    </row>
    <row r="22" spans="1:9" ht="33.75" customHeight="1" x14ac:dyDescent="0.2">
      <c r="A22" s="5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3"/>
      <c r="C22" s="543"/>
      <c r="D22" s="543"/>
      <c r="E22" s="543"/>
      <c r="F22" s="543"/>
      <c r="G22" s="543"/>
      <c r="H22" s="543"/>
      <c r="I22" s="5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09" t="str">
        <f>'Date initiale'!C3</f>
        <v>Universitatea de Arhitectură și Urbanism "Ion Mincu" București</v>
      </c>
      <c r="B1" s="209"/>
      <c r="C1" s="209"/>
    </row>
    <row r="2" spans="1:12" x14ac:dyDescent="0.2">
      <c r="A2" s="209" t="str">
        <f>'Date initiale'!B4&amp;" "&amp;'Date initiale'!C4</f>
        <v>Facultatea ARHITECTURA</v>
      </c>
      <c r="B2" s="209"/>
      <c r="C2" s="209"/>
    </row>
    <row r="3" spans="1:12" x14ac:dyDescent="0.2">
      <c r="A3" s="209" t="str">
        <f>'Date initiale'!B5&amp;" "&amp;'Date initiale'!C5</f>
        <v>Departamentul Sinteza Proiectării de Arhitectură</v>
      </c>
      <c r="B3" s="209"/>
      <c r="C3" s="209"/>
    </row>
    <row r="4" spans="1:12" x14ac:dyDescent="0.2">
      <c r="A4" s="105" t="str">
        <f>'Date initiale'!C6&amp;", "&amp;'Date initiale'!C7</f>
        <v>TOFAN BOGDAN, profesor universitar</v>
      </c>
      <c r="B4" s="105"/>
      <c r="C4" s="105"/>
    </row>
    <row r="5" spans="1:12" x14ac:dyDescent="0.2">
      <c r="A5" s="105"/>
      <c r="B5" s="105"/>
      <c r="C5" s="105"/>
    </row>
    <row r="6" spans="1:12" ht="16" x14ac:dyDescent="0.2">
      <c r="A6" s="541" t="s">
        <v>110</v>
      </c>
      <c r="B6" s="541"/>
      <c r="C6" s="541"/>
      <c r="D6" s="541"/>
      <c r="E6" s="541"/>
      <c r="F6" s="541"/>
      <c r="G6" s="541"/>
      <c r="H6" s="541"/>
      <c r="I6" s="541"/>
    </row>
    <row r="7" spans="1:12" ht="16" x14ac:dyDescent="0.2">
      <c r="A7" s="544" t="str">
        <f>'Descriere indicatori'!B9&amp;". "&amp;'Descriere indicatori'!C9</f>
        <v xml:space="preserve">I6. Articole in extenso în reviste ştiinţifice indexate ERIH şi clasificate în categoria NAT </v>
      </c>
      <c r="B7" s="544"/>
      <c r="C7" s="544"/>
      <c r="D7" s="544"/>
      <c r="E7" s="544"/>
      <c r="F7" s="544"/>
      <c r="G7" s="544"/>
      <c r="H7" s="544"/>
      <c r="I7" s="544"/>
    </row>
    <row r="8" spans="1:12" ht="16" thickBot="1" x14ac:dyDescent="0.25">
      <c r="A8" s="56"/>
      <c r="B8" s="56"/>
      <c r="C8" s="56"/>
      <c r="D8" s="56"/>
      <c r="E8" s="56"/>
      <c r="F8" s="56"/>
      <c r="G8" s="56"/>
      <c r="H8" s="56"/>
      <c r="I8" s="56"/>
    </row>
    <row r="9" spans="1:12" ht="33" thickBot="1" x14ac:dyDescent="0.25">
      <c r="A9" s="134" t="s">
        <v>55</v>
      </c>
      <c r="B9" s="135" t="s">
        <v>83</v>
      </c>
      <c r="C9" s="135" t="s">
        <v>52</v>
      </c>
      <c r="D9" s="135" t="s">
        <v>57</v>
      </c>
      <c r="E9" s="135" t="s">
        <v>80</v>
      </c>
      <c r="F9" s="136" t="s">
        <v>87</v>
      </c>
      <c r="G9" s="135" t="s">
        <v>58</v>
      </c>
      <c r="H9" s="135" t="s">
        <v>111</v>
      </c>
      <c r="I9" s="137" t="s">
        <v>90</v>
      </c>
      <c r="K9" s="212" t="s">
        <v>108</v>
      </c>
    </row>
    <row r="10" spans="1:12" x14ac:dyDescent="0.2">
      <c r="A10" s="150">
        <v>1</v>
      </c>
      <c r="B10" s="91"/>
      <c r="C10" s="91"/>
      <c r="D10" s="91"/>
      <c r="E10" s="92"/>
      <c r="F10" s="93"/>
      <c r="G10" s="93"/>
      <c r="H10" s="93"/>
      <c r="I10" s="248"/>
      <c r="K10" s="213">
        <v>5</v>
      </c>
      <c r="L10" s="294" t="s">
        <v>248</v>
      </c>
    </row>
    <row r="11" spans="1:12" x14ac:dyDescent="0.2">
      <c r="A11" s="151">
        <f>A10+1</f>
        <v>2</v>
      </c>
      <c r="B11" s="95"/>
      <c r="C11" s="96"/>
      <c r="D11" s="95"/>
      <c r="E11" s="97"/>
      <c r="F11" s="98"/>
      <c r="G11" s="99"/>
      <c r="H11" s="99"/>
      <c r="I11" s="244"/>
    </row>
    <row r="12" spans="1:12" x14ac:dyDescent="0.2">
      <c r="A12" s="151">
        <f t="shared" ref="A12:A19" si="0">A11+1</f>
        <v>3</v>
      </c>
      <c r="B12" s="96"/>
      <c r="C12" s="96"/>
      <c r="D12" s="96"/>
      <c r="E12" s="97"/>
      <c r="F12" s="98"/>
      <c r="G12" s="99"/>
      <c r="H12" s="99"/>
      <c r="I12" s="244"/>
    </row>
    <row r="13" spans="1:12" x14ac:dyDescent="0.2">
      <c r="A13" s="151">
        <f t="shared" si="0"/>
        <v>4</v>
      </c>
      <c r="B13" s="96"/>
      <c r="C13" s="96"/>
      <c r="D13" s="96"/>
      <c r="E13" s="97"/>
      <c r="F13" s="98"/>
      <c r="G13" s="98"/>
      <c r="H13" s="98"/>
      <c r="I13" s="244"/>
    </row>
    <row r="14" spans="1:12" x14ac:dyDescent="0.2">
      <c r="A14" s="151">
        <f t="shared" si="0"/>
        <v>5</v>
      </c>
      <c r="B14" s="96"/>
      <c r="C14" s="96"/>
      <c r="D14" s="96"/>
      <c r="E14" s="97"/>
      <c r="F14" s="98"/>
      <c r="G14" s="98"/>
      <c r="H14" s="98"/>
      <c r="I14" s="244"/>
    </row>
    <row r="15" spans="1:12" x14ac:dyDescent="0.2">
      <c r="A15" s="151">
        <f t="shared" si="0"/>
        <v>6</v>
      </c>
      <c r="B15" s="96"/>
      <c r="C15" s="96"/>
      <c r="D15" s="96"/>
      <c r="E15" s="97"/>
      <c r="F15" s="98"/>
      <c r="G15" s="98"/>
      <c r="H15" s="98"/>
      <c r="I15" s="244"/>
    </row>
    <row r="16" spans="1:12" x14ac:dyDescent="0.2">
      <c r="A16" s="151">
        <f t="shared" si="0"/>
        <v>7</v>
      </c>
      <c r="B16" s="96"/>
      <c r="C16" s="96"/>
      <c r="D16" s="96"/>
      <c r="E16" s="97"/>
      <c r="F16" s="98"/>
      <c r="G16" s="98"/>
      <c r="H16" s="98"/>
      <c r="I16" s="244"/>
    </row>
    <row r="17" spans="1:9" x14ac:dyDescent="0.2">
      <c r="A17" s="151">
        <f t="shared" si="0"/>
        <v>8</v>
      </c>
      <c r="B17" s="96"/>
      <c r="C17" s="96"/>
      <c r="D17" s="96"/>
      <c r="E17" s="97"/>
      <c r="F17" s="98"/>
      <c r="G17" s="98"/>
      <c r="H17" s="98"/>
      <c r="I17" s="244"/>
    </row>
    <row r="18" spans="1:9" x14ac:dyDescent="0.2">
      <c r="A18" s="151">
        <f t="shared" si="0"/>
        <v>9</v>
      </c>
      <c r="B18" s="96"/>
      <c r="C18" s="96"/>
      <c r="D18" s="96"/>
      <c r="E18" s="97"/>
      <c r="F18" s="98"/>
      <c r="G18" s="98"/>
      <c r="H18" s="98"/>
      <c r="I18" s="244"/>
    </row>
    <row r="19" spans="1:9" ht="16" thickBot="1" x14ac:dyDescent="0.25">
      <c r="A19" s="152">
        <f t="shared" si="0"/>
        <v>10</v>
      </c>
      <c r="B19" s="101"/>
      <c r="C19" s="101"/>
      <c r="D19" s="101"/>
      <c r="E19" s="102"/>
      <c r="F19" s="103"/>
      <c r="G19" s="103"/>
      <c r="H19" s="103"/>
      <c r="I19" s="245"/>
    </row>
    <row r="20" spans="1:9" ht="16" thickBot="1" x14ac:dyDescent="0.25">
      <c r="A20" s="280"/>
      <c r="B20" s="105"/>
      <c r="C20" s="105"/>
      <c r="D20" s="105"/>
      <c r="E20" s="105"/>
      <c r="F20" s="105"/>
      <c r="G20" s="105"/>
      <c r="H20" s="107" t="str">
        <f>"Total "&amp;LEFT(A7,2)</f>
        <v>Total I6</v>
      </c>
      <c r="I20" s="10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36" sqref="L3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8.5" customWidth="1"/>
    <col min="6" max="6" width="6.83203125" customWidth="1"/>
    <col min="7" max="7" width="10.5" customWidth="1"/>
    <col min="8" max="8" width="10" customWidth="1"/>
    <col min="9" max="9" width="9.6640625" customWidth="1"/>
  </cols>
  <sheetData>
    <row r="1" spans="1:12" ht="16" x14ac:dyDescent="0.2">
      <c r="A1" s="209" t="str">
        <f>'Date initiale'!C3</f>
        <v>Universitatea de Arhitectură și Urbanism "Ion Mincu" București</v>
      </c>
      <c r="B1" s="209"/>
      <c r="C1" s="209"/>
      <c r="D1" s="6"/>
      <c r="E1" s="6"/>
      <c r="F1" s="6"/>
      <c r="G1" s="6"/>
      <c r="H1" s="6"/>
      <c r="I1" s="6"/>
      <c r="J1" s="6"/>
    </row>
    <row r="2" spans="1:12" ht="16" x14ac:dyDescent="0.2">
      <c r="A2" s="209" t="str">
        <f>'Date initiale'!B4&amp;" "&amp;'Date initiale'!C4</f>
        <v>Facultatea ARHITECTURA</v>
      </c>
      <c r="B2" s="209"/>
      <c r="C2" s="209"/>
      <c r="D2" s="6"/>
      <c r="E2" s="6"/>
      <c r="F2" s="6"/>
      <c r="G2" s="6"/>
      <c r="H2" s="6"/>
      <c r="I2" s="6"/>
      <c r="J2" s="6"/>
    </row>
    <row r="3" spans="1:12" ht="16" x14ac:dyDescent="0.2">
      <c r="A3" s="209" t="str">
        <f>'Date initiale'!B5&amp;" "&amp;'Date initiale'!C5</f>
        <v>Departamentul Sinteza Proiectării de Arhitectură</v>
      </c>
      <c r="B3" s="209"/>
      <c r="C3" s="209"/>
      <c r="D3" s="6"/>
      <c r="E3" s="6"/>
      <c r="F3" s="6"/>
      <c r="G3" s="6"/>
      <c r="H3" s="6"/>
      <c r="I3" s="6"/>
      <c r="J3" s="6"/>
    </row>
    <row r="4" spans="1:12" ht="16" x14ac:dyDescent="0.2">
      <c r="A4" s="211" t="str">
        <f>'Date initiale'!C6&amp;", "&amp;'Date initiale'!C7</f>
        <v>TOFAN BOGDAN, profesor universitar</v>
      </c>
      <c r="B4" s="211"/>
      <c r="C4" s="211"/>
      <c r="D4" s="6"/>
      <c r="E4" s="6"/>
      <c r="F4" s="6"/>
      <c r="G4" s="6"/>
      <c r="H4" s="6"/>
      <c r="I4" s="6"/>
      <c r="J4" s="6"/>
    </row>
    <row r="5" spans="1:12" ht="16" x14ac:dyDescent="0.2">
      <c r="A5" s="211"/>
      <c r="B5" s="211"/>
      <c r="C5" s="211"/>
      <c r="D5" s="6"/>
      <c r="E5" s="6"/>
      <c r="F5" s="6"/>
      <c r="G5" s="6"/>
      <c r="H5" s="6"/>
      <c r="I5" s="6"/>
      <c r="J5" s="6"/>
    </row>
    <row r="6" spans="1:12" ht="16" x14ac:dyDescent="0.2">
      <c r="A6" s="545" t="s">
        <v>110</v>
      </c>
      <c r="B6" s="545"/>
      <c r="C6" s="545"/>
      <c r="D6" s="545"/>
      <c r="E6" s="545"/>
      <c r="F6" s="545"/>
      <c r="G6" s="545"/>
      <c r="H6" s="545"/>
      <c r="I6" s="545"/>
      <c r="J6" s="6"/>
    </row>
    <row r="7" spans="1:12" ht="16" x14ac:dyDescent="0.2">
      <c r="A7" s="544" t="str">
        <f>'Descriere indicatori'!B10&amp;". "&amp;'Descriere indicatori'!C10</f>
        <v xml:space="preserve">I7. Articole in extenso în reviste ştiinţifice recunoscute în domenii conexe* </v>
      </c>
      <c r="B7" s="544"/>
      <c r="C7" s="544"/>
      <c r="D7" s="544"/>
      <c r="E7" s="544"/>
      <c r="F7" s="544"/>
      <c r="G7" s="544"/>
      <c r="H7" s="544"/>
      <c r="I7" s="544"/>
      <c r="J7" s="6"/>
    </row>
    <row r="8" spans="1:12" ht="17" thickBot="1" x14ac:dyDescent="0.25">
      <c r="A8" s="149"/>
      <c r="B8" s="149"/>
      <c r="C8" s="149"/>
      <c r="D8" s="149"/>
      <c r="E8" s="149"/>
      <c r="F8" s="149"/>
      <c r="G8" s="149"/>
      <c r="H8" s="149"/>
      <c r="I8" s="149"/>
      <c r="J8" s="6"/>
    </row>
    <row r="9" spans="1:12" ht="33" thickBot="1" x14ac:dyDescent="0.25">
      <c r="A9" s="134" t="s">
        <v>55</v>
      </c>
      <c r="B9" s="135" t="s">
        <v>83</v>
      </c>
      <c r="C9" s="135" t="s">
        <v>52</v>
      </c>
      <c r="D9" s="135" t="s">
        <v>57</v>
      </c>
      <c r="E9" s="135" t="s">
        <v>80</v>
      </c>
      <c r="F9" s="136" t="s">
        <v>87</v>
      </c>
      <c r="G9" s="135" t="s">
        <v>58</v>
      </c>
      <c r="H9" s="135" t="s">
        <v>111</v>
      </c>
      <c r="I9" s="137" t="s">
        <v>90</v>
      </c>
      <c r="J9" s="6"/>
      <c r="K9" s="212" t="s">
        <v>108</v>
      </c>
    </row>
    <row r="10" spans="1:12" ht="48" x14ac:dyDescent="0.2">
      <c r="A10" s="154">
        <v>1</v>
      </c>
      <c r="B10" s="121" t="s">
        <v>272</v>
      </c>
      <c r="C10" s="121" t="s">
        <v>496</v>
      </c>
      <c r="D10" s="121" t="s">
        <v>493</v>
      </c>
      <c r="E10" s="34" t="s">
        <v>494</v>
      </c>
      <c r="F10" s="99">
        <v>2019</v>
      </c>
      <c r="G10" s="99">
        <v>1</v>
      </c>
      <c r="H10" s="99">
        <v>3</v>
      </c>
      <c r="I10" s="244">
        <v>5</v>
      </c>
      <c r="J10" s="6"/>
      <c r="K10" s="213">
        <v>5</v>
      </c>
      <c r="L10" s="294" t="s">
        <v>248</v>
      </c>
    </row>
    <row r="11" spans="1:12" ht="32" x14ac:dyDescent="0.2">
      <c r="A11" s="127">
        <f>A10+1</f>
        <v>2</v>
      </c>
      <c r="B11" s="121" t="s">
        <v>272</v>
      </c>
      <c r="C11" s="121" t="s">
        <v>492</v>
      </c>
      <c r="D11" s="121" t="s">
        <v>493</v>
      </c>
      <c r="E11" s="34" t="s">
        <v>494</v>
      </c>
      <c r="F11" s="99">
        <v>2014</v>
      </c>
      <c r="G11" s="99"/>
      <c r="H11" s="99">
        <v>3</v>
      </c>
      <c r="I11" s="244">
        <v>5</v>
      </c>
      <c r="J11" s="40"/>
    </row>
    <row r="12" spans="1:12" ht="48" x14ac:dyDescent="0.2">
      <c r="A12" s="127">
        <f t="shared" ref="A12:A19" si="0">A11+1</f>
        <v>3</v>
      </c>
      <c r="B12" s="121" t="s">
        <v>272</v>
      </c>
      <c r="C12" s="121" t="s">
        <v>495</v>
      </c>
      <c r="D12" s="121" t="s">
        <v>493</v>
      </c>
      <c r="E12" s="34" t="s">
        <v>494</v>
      </c>
      <c r="F12" s="99">
        <v>2014</v>
      </c>
      <c r="G12" s="99"/>
      <c r="H12" s="99">
        <v>3</v>
      </c>
      <c r="I12" s="244">
        <v>5</v>
      </c>
      <c r="J12" s="40"/>
    </row>
    <row r="13" spans="1:12" ht="16" x14ac:dyDescent="0.2">
      <c r="A13" s="127">
        <f t="shared" si="0"/>
        <v>4</v>
      </c>
      <c r="B13" s="121"/>
      <c r="C13" s="121"/>
      <c r="D13" s="121"/>
      <c r="E13" s="34"/>
      <c r="F13" s="99"/>
      <c r="G13" s="99"/>
      <c r="H13" s="99"/>
      <c r="I13" s="244"/>
      <c r="J13" s="6"/>
    </row>
    <row r="14" spans="1:12" ht="16" x14ac:dyDescent="0.2">
      <c r="A14" s="127">
        <f t="shared" si="0"/>
        <v>5</v>
      </c>
      <c r="B14" s="97"/>
      <c r="C14" s="97"/>
      <c r="D14" s="97"/>
      <c r="E14" s="156"/>
      <c r="F14" s="98"/>
      <c r="G14" s="98"/>
      <c r="H14" s="98"/>
      <c r="I14" s="244"/>
      <c r="J14" s="6"/>
    </row>
    <row r="15" spans="1:12" ht="16" x14ac:dyDescent="0.2">
      <c r="A15" s="127">
        <f t="shared" si="0"/>
        <v>6</v>
      </c>
      <c r="B15" s="97"/>
      <c r="C15" s="97"/>
      <c r="D15" s="97"/>
      <c r="E15" s="156"/>
      <c r="F15" s="98"/>
      <c r="G15" s="98"/>
      <c r="H15" s="98"/>
      <c r="I15" s="244"/>
      <c r="J15" s="6"/>
    </row>
    <row r="16" spans="1:12" ht="16" x14ac:dyDescent="0.2">
      <c r="A16" s="127">
        <f t="shared" si="0"/>
        <v>7</v>
      </c>
      <c r="B16" s="97"/>
      <c r="C16" s="97"/>
      <c r="D16" s="97"/>
      <c r="E16" s="34"/>
      <c r="F16" s="98"/>
      <c r="G16" s="98"/>
      <c r="H16" s="98"/>
      <c r="I16" s="244"/>
      <c r="J16" s="6"/>
    </row>
    <row r="17" spans="1:10" ht="16" x14ac:dyDescent="0.2">
      <c r="A17" s="127">
        <f t="shared" si="0"/>
        <v>8</v>
      </c>
      <c r="B17" s="97"/>
      <c r="C17" s="97"/>
      <c r="D17" s="97"/>
      <c r="E17" s="156"/>
      <c r="F17" s="98"/>
      <c r="G17" s="98"/>
      <c r="H17" s="98"/>
      <c r="I17" s="244"/>
      <c r="J17" s="6"/>
    </row>
    <row r="18" spans="1:10" ht="16" x14ac:dyDescent="0.2">
      <c r="A18" s="127">
        <f t="shared" si="0"/>
        <v>9</v>
      </c>
      <c r="B18" s="34"/>
      <c r="C18" s="157"/>
      <c r="D18" s="97"/>
      <c r="E18" s="156"/>
      <c r="F18" s="156"/>
      <c r="G18" s="156"/>
      <c r="H18" s="156"/>
      <c r="I18" s="254"/>
      <c r="J18" s="6"/>
    </row>
    <row r="19" spans="1:10" ht="17" thickBot="1" x14ac:dyDescent="0.25">
      <c r="A19" s="153">
        <f t="shared" si="0"/>
        <v>10</v>
      </c>
      <c r="B19" s="102"/>
      <c r="C19" s="102"/>
      <c r="D19" s="102"/>
      <c r="E19" s="158"/>
      <c r="F19" s="103"/>
      <c r="G19" s="103"/>
      <c r="H19" s="103"/>
      <c r="I19" s="245"/>
      <c r="J19" s="6"/>
    </row>
    <row r="20" spans="1:10" ht="17" thickBot="1" x14ac:dyDescent="0.25">
      <c r="A20" s="279"/>
      <c r="B20" s="105"/>
      <c r="C20" s="105"/>
      <c r="D20" s="105"/>
      <c r="E20" s="105"/>
      <c r="F20" s="105"/>
      <c r="G20" s="105"/>
      <c r="H20" s="107" t="str">
        <f>"Total "&amp;LEFT(A7,2)</f>
        <v>Total I7</v>
      </c>
      <c r="I20" s="108">
        <f>SUM(I10:I19)</f>
        <v>15</v>
      </c>
      <c r="J20" s="6"/>
    </row>
    <row r="21" spans="1:10" x14ac:dyDescent="0.2">
      <c r="A21" s="36"/>
      <c r="B21" s="36"/>
      <c r="C21" s="36"/>
      <c r="D21" s="36"/>
      <c r="E21" s="36"/>
      <c r="F21" s="36"/>
      <c r="G21" s="36"/>
      <c r="H21" s="36"/>
      <c r="I21" s="37"/>
    </row>
    <row r="22" spans="1:10" ht="33.75" customHeight="1" x14ac:dyDescent="0.2">
      <c r="A22" s="5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3"/>
      <c r="C22" s="543"/>
      <c r="D22" s="543"/>
      <c r="E22" s="543"/>
      <c r="F22" s="543"/>
      <c r="G22" s="543"/>
      <c r="H22" s="543"/>
      <c r="I22" s="543"/>
    </row>
    <row r="23" spans="1:10" x14ac:dyDescent="0.2">
      <c r="A23" s="36"/>
    </row>
    <row r="24" spans="1:10" x14ac:dyDescent="0.2">
      <c r="A24" s="3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09" t="str">
        <f>'Date initiale'!C3</f>
        <v>Universitatea de Arhitectură și Urbanism "Ion Mincu" București</v>
      </c>
      <c r="B1" s="209"/>
      <c r="C1" s="209"/>
    </row>
    <row r="2" spans="1:12" x14ac:dyDescent="0.2">
      <c r="A2" s="209" t="str">
        <f>'Date initiale'!B4&amp;" "&amp;'Date initiale'!C4</f>
        <v>Facultatea ARHITECTURA</v>
      </c>
      <c r="B2" s="209"/>
      <c r="C2" s="209"/>
    </row>
    <row r="3" spans="1:12" x14ac:dyDescent="0.2">
      <c r="A3" s="209" t="str">
        <f>'Date initiale'!B5&amp;" "&amp;'Date initiale'!C5</f>
        <v>Departamentul Sinteza Proiectării de Arhitectură</v>
      </c>
      <c r="B3" s="209"/>
      <c r="C3" s="209"/>
    </row>
    <row r="4" spans="1:12" x14ac:dyDescent="0.2">
      <c r="A4" s="105" t="str">
        <f>'Date initiale'!C6&amp;", "&amp;'Date initiale'!C7</f>
        <v>TOFAN BOGDAN, profesor universitar</v>
      </c>
      <c r="B4" s="105"/>
      <c r="C4" s="105"/>
    </row>
    <row r="5" spans="1:12" x14ac:dyDescent="0.2">
      <c r="A5" s="105"/>
      <c r="B5" s="105"/>
      <c r="C5" s="105"/>
    </row>
    <row r="6" spans="1:12" ht="16" x14ac:dyDescent="0.2">
      <c r="A6" s="541" t="s">
        <v>110</v>
      </c>
      <c r="B6" s="541"/>
      <c r="C6" s="541"/>
      <c r="D6" s="541"/>
      <c r="E6" s="541"/>
      <c r="F6" s="541"/>
      <c r="G6" s="541"/>
      <c r="H6" s="541"/>
      <c r="I6" s="541"/>
    </row>
    <row r="7" spans="1:12" ht="16" x14ac:dyDescent="0.2">
      <c r="A7" s="544" t="str">
        <f>'Descriere indicatori'!B11&amp;". "&amp;'Descriere indicatori'!C11</f>
        <v xml:space="preserve">I8. Studii in extenso apărute în volume colective publicate la edituri de prestigiu internaţional* </v>
      </c>
      <c r="B7" s="544"/>
      <c r="C7" s="544"/>
      <c r="D7" s="544"/>
      <c r="E7" s="544"/>
      <c r="F7" s="544"/>
      <c r="G7" s="544"/>
      <c r="H7" s="544"/>
      <c r="I7" s="544"/>
    </row>
    <row r="8" spans="1:12" ht="16" thickBot="1" x14ac:dyDescent="0.25">
      <c r="A8" s="56"/>
      <c r="B8" s="56"/>
      <c r="C8" s="56"/>
      <c r="D8" s="56"/>
      <c r="E8" s="56"/>
      <c r="F8" s="56"/>
      <c r="G8" s="56"/>
      <c r="H8" s="56"/>
      <c r="I8" s="56"/>
    </row>
    <row r="9" spans="1:12" ht="33" thickBot="1" x14ac:dyDescent="0.25">
      <c r="A9" s="134" t="s">
        <v>55</v>
      </c>
      <c r="B9" s="135" t="s">
        <v>83</v>
      </c>
      <c r="C9" s="135" t="s">
        <v>52</v>
      </c>
      <c r="D9" s="135" t="s">
        <v>57</v>
      </c>
      <c r="E9" s="135" t="s">
        <v>80</v>
      </c>
      <c r="F9" s="136" t="s">
        <v>87</v>
      </c>
      <c r="G9" s="135" t="s">
        <v>58</v>
      </c>
      <c r="H9" s="135" t="s">
        <v>111</v>
      </c>
      <c r="I9" s="137" t="s">
        <v>90</v>
      </c>
      <c r="K9" s="212" t="s">
        <v>108</v>
      </c>
    </row>
    <row r="10" spans="1:12" x14ac:dyDescent="0.2">
      <c r="A10" s="90">
        <v>1</v>
      </c>
      <c r="B10" s="91"/>
      <c r="C10" s="91"/>
      <c r="D10" s="91"/>
      <c r="E10" s="92"/>
      <c r="F10" s="93"/>
      <c r="G10" s="93"/>
      <c r="H10" s="93"/>
      <c r="I10" s="248"/>
      <c r="K10" s="213">
        <v>10</v>
      </c>
      <c r="L10" s="294" t="s">
        <v>249</v>
      </c>
    </row>
    <row r="11" spans="1:12" x14ac:dyDescent="0.2">
      <c r="A11" s="146">
        <f>A10+1</f>
        <v>2</v>
      </c>
      <c r="B11" s="144"/>
      <c r="C11" s="96"/>
      <c r="D11" s="144"/>
      <c r="E11" s="97"/>
      <c r="F11" s="98"/>
      <c r="G11" s="98"/>
      <c r="H11" s="98"/>
      <c r="I11" s="244"/>
    </row>
    <row r="12" spans="1:12" x14ac:dyDescent="0.2">
      <c r="A12" s="146">
        <f t="shared" ref="A12:A18" si="0">A11+1</f>
        <v>3</v>
      </c>
      <c r="B12" s="96"/>
      <c r="C12" s="96"/>
      <c r="D12" s="96"/>
      <c r="E12" s="97"/>
      <c r="F12" s="98"/>
      <c r="G12" s="98"/>
      <c r="H12" s="98"/>
      <c r="I12" s="244"/>
    </row>
    <row r="13" spans="1:12" x14ac:dyDescent="0.2">
      <c r="A13" s="146">
        <f t="shared" si="0"/>
        <v>4</v>
      </c>
      <c r="B13" s="96"/>
      <c r="C13" s="96"/>
      <c r="D13" s="96"/>
      <c r="E13" s="97"/>
      <c r="F13" s="98"/>
      <c r="G13" s="98"/>
      <c r="H13" s="98"/>
      <c r="I13" s="244"/>
    </row>
    <row r="14" spans="1:12" x14ac:dyDescent="0.2">
      <c r="A14" s="146">
        <f t="shared" si="0"/>
        <v>5</v>
      </c>
      <c r="B14" s="96"/>
      <c r="C14" s="96"/>
      <c r="D14" s="96"/>
      <c r="E14" s="97"/>
      <c r="F14" s="98"/>
      <c r="G14" s="98"/>
      <c r="H14" s="98"/>
      <c r="I14" s="244"/>
    </row>
    <row r="15" spans="1:12" x14ac:dyDescent="0.2">
      <c r="A15" s="146">
        <f t="shared" si="0"/>
        <v>6</v>
      </c>
      <c r="B15" s="96"/>
      <c r="C15" s="96"/>
      <c r="D15" s="96"/>
      <c r="E15" s="97"/>
      <c r="F15" s="98"/>
      <c r="G15" s="98"/>
      <c r="H15" s="98"/>
      <c r="I15" s="244"/>
    </row>
    <row r="16" spans="1:12" x14ac:dyDescent="0.2">
      <c r="A16" s="146">
        <f t="shared" si="0"/>
        <v>7</v>
      </c>
      <c r="B16" s="96"/>
      <c r="C16" s="96"/>
      <c r="D16" s="96"/>
      <c r="E16" s="97"/>
      <c r="F16" s="98"/>
      <c r="G16" s="98"/>
      <c r="H16" s="98"/>
      <c r="I16" s="244"/>
    </row>
    <row r="17" spans="1:10" x14ac:dyDescent="0.2">
      <c r="A17" s="146">
        <f t="shared" si="0"/>
        <v>8</v>
      </c>
      <c r="B17" s="96"/>
      <c r="C17" s="96"/>
      <c r="D17" s="96"/>
      <c r="E17" s="97"/>
      <c r="F17" s="98"/>
      <c r="G17" s="98"/>
      <c r="H17" s="98"/>
      <c r="I17" s="244"/>
    </row>
    <row r="18" spans="1:10" x14ac:dyDescent="0.2">
      <c r="A18" s="146">
        <f t="shared" si="0"/>
        <v>9</v>
      </c>
      <c r="B18" s="96"/>
      <c r="C18" s="96"/>
      <c r="D18" s="96"/>
      <c r="E18" s="97"/>
      <c r="F18" s="98"/>
      <c r="G18" s="98"/>
      <c r="H18" s="98"/>
      <c r="I18" s="244"/>
    </row>
    <row r="19" spans="1:10" ht="16" thickBot="1" x14ac:dyDescent="0.25">
      <c r="A19" s="106">
        <f>A18+1</f>
        <v>10</v>
      </c>
      <c r="B19" s="101"/>
      <c r="C19" s="101"/>
      <c r="D19" s="101"/>
      <c r="E19" s="102"/>
      <c r="F19" s="103"/>
      <c r="G19" s="103"/>
      <c r="H19" s="103"/>
      <c r="I19" s="245"/>
    </row>
    <row r="20" spans="1:10" ht="17" thickBot="1" x14ac:dyDescent="0.25">
      <c r="A20" s="279"/>
      <c r="B20" s="105"/>
      <c r="C20" s="105"/>
      <c r="D20" s="105"/>
      <c r="E20" s="105"/>
      <c r="F20" s="105"/>
      <c r="G20" s="105"/>
      <c r="H20" s="107" t="str">
        <f>"Total "&amp;LEFT(A7,2)</f>
        <v>Total I8</v>
      </c>
      <c r="I20" s="108">
        <f>SUM(I10:I19)</f>
        <v>0</v>
      </c>
      <c r="J20" s="6"/>
    </row>
    <row r="22" spans="1:10" ht="33.75" customHeight="1" x14ac:dyDescent="0.2">
      <c r="A22" s="5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3"/>
      <c r="C22" s="543"/>
      <c r="D22" s="543"/>
      <c r="E22" s="543"/>
      <c r="F22" s="543"/>
      <c r="G22" s="543"/>
      <c r="H22" s="543"/>
      <c r="I22" s="5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zoomScaleNormal="100" workbookViewId="0">
      <selection activeCell="E10" sqref="E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10" width="9.6640625" customWidth="1"/>
  </cols>
  <sheetData>
    <row r="1" spans="1:12" x14ac:dyDescent="0.2">
      <c r="A1" s="209" t="str">
        <f>'Date initiale'!C3</f>
        <v>Universitatea de Arhitectură și Urbanism "Ion Mincu" București</v>
      </c>
      <c r="B1" s="209"/>
      <c r="C1" s="209"/>
    </row>
    <row r="2" spans="1:12" x14ac:dyDescent="0.2">
      <c r="A2" s="209" t="str">
        <f>'Date initiale'!B4&amp;" "&amp;'Date initiale'!C4</f>
        <v>Facultatea ARHITECTURA</v>
      </c>
      <c r="B2" s="209"/>
      <c r="C2" s="209"/>
    </row>
    <row r="3" spans="1:12" x14ac:dyDescent="0.2">
      <c r="A3" s="209" t="str">
        <f>'Date initiale'!B5&amp;" "&amp;'Date initiale'!C5</f>
        <v>Departamentul Sinteza Proiectării de Arhitectură</v>
      </c>
      <c r="B3" s="209"/>
      <c r="C3" s="209"/>
    </row>
    <row r="4" spans="1:12" x14ac:dyDescent="0.2">
      <c r="A4" s="105" t="str">
        <f>'Date initiale'!C6&amp;", "&amp;'Date initiale'!C7</f>
        <v>TOFAN BOGDAN, profesor universitar</v>
      </c>
      <c r="B4" s="105"/>
      <c r="C4" s="105"/>
    </row>
    <row r="5" spans="1:12" x14ac:dyDescent="0.2">
      <c r="A5" s="105"/>
      <c r="B5" s="105"/>
      <c r="C5" s="105"/>
    </row>
    <row r="6" spans="1:12" ht="16" x14ac:dyDescent="0.2">
      <c r="A6" s="541" t="s">
        <v>110</v>
      </c>
      <c r="B6" s="541"/>
      <c r="C6" s="541"/>
      <c r="D6" s="541"/>
      <c r="E6" s="541"/>
      <c r="F6" s="541"/>
      <c r="G6" s="541"/>
      <c r="H6" s="541"/>
      <c r="I6" s="541"/>
    </row>
    <row r="7" spans="1:12" ht="15.75" customHeight="1" x14ac:dyDescent="0.2">
      <c r="A7" s="544" t="str">
        <f>'Descriere indicatori'!B12&amp;". "&amp;'Descriere indicatori'!C12</f>
        <v xml:space="preserve">I9. Studii in extenso apărute în volume colective publicate la edituri de prestigiu naţional* </v>
      </c>
      <c r="B7" s="544"/>
      <c r="C7" s="544"/>
      <c r="D7" s="544"/>
      <c r="E7" s="544"/>
      <c r="F7" s="544"/>
      <c r="G7" s="544"/>
      <c r="H7" s="544"/>
      <c r="I7" s="544"/>
      <c r="J7" s="160"/>
    </row>
    <row r="8" spans="1:12" ht="17" thickBot="1" x14ac:dyDescent="0.25">
      <c r="A8" s="47"/>
      <c r="B8" s="47"/>
      <c r="C8" s="47"/>
      <c r="D8" s="47"/>
      <c r="E8" s="47"/>
      <c r="F8" s="47"/>
      <c r="G8" s="56"/>
      <c r="H8" s="47"/>
      <c r="I8" s="47"/>
      <c r="J8" s="47"/>
    </row>
    <row r="9" spans="1:12" ht="33" thickBot="1" x14ac:dyDescent="0.25">
      <c r="A9" s="134" t="s">
        <v>55</v>
      </c>
      <c r="B9" s="135" t="s">
        <v>83</v>
      </c>
      <c r="C9" s="135" t="s">
        <v>56</v>
      </c>
      <c r="D9" s="135" t="s">
        <v>57</v>
      </c>
      <c r="E9" s="135" t="s">
        <v>80</v>
      </c>
      <c r="F9" s="136" t="s">
        <v>87</v>
      </c>
      <c r="G9" s="135" t="s">
        <v>58</v>
      </c>
      <c r="H9" s="135" t="s">
        <v>111</v>
      </c>
      <c r="I9" s="137" t="s">
        <v>90</v>
      </c>
      <c r="K9" s="212" t="s">
        <v>108</v>
      </c>
    </row>
    <row r="10" spans="1:12" ht="48" x14ac:dyDescent="0.2">
      <c r="A10" s="140">
        <v>1</v>
      </c>
      <c r="B10" s="155" t="s">
        <v>548</v>
      </c>
      <c r="C10" s="155" t="s">
        <v>549</v>
      </c>
      <c r="D10" s="155" t="s">
        <v>564</v>
      </c>
      <c r="E10" s="125"/>
      <c r="F10" s="126">
        <v>2007</v>
      </c>
      <c r="G10" s="93"/>
      <c r="H10" s="126">
        <v>164</v>
      </c>
      <c r="I10" s="248">
        <f>7/3</f>
        <v>2.3333333333333335</v>
      </c>
      <c r="K10" s="213">
        <v>7</v>
      </c>
      <c r="L10" s="294" t="s">
        <v>249</v>
      </c>
    </row>
    <row r="11" spans="1:12" x14ac:dyDescent="0.2">
      <c r="A11" s="161">
        <f>A10+1</f>
        <v>2</v>
      </c>
      <c r="B11" s="144"/>
      <c r="C11" s="144"/>
      <c r="D11" s="144"/>
      <c r="E11" s="156"/>
      <c r="F11" s="98"/>
      <c r="G11" s="98"/>
      <c r="H11" s="98"/>
      <c r="I11" s="244"/>
    </row>
    <row r="12" spans="1:12" x14ac:dyDescent="0.2">
      <c r="A12" s="161">
        <f t="shared" ref="A12:A19" si="0">A11+1</f>
        <v>3</v>
      </c>
      <c r="B12" s="144"/>
      <c r="C12" s="96"/>
      <c r="D12" s="144"/>
      <c r="E12" s="156"/>
      <c r="F12" s="98"/>
      <c r="G12" s="98"/>
      <c r="H12" s="98"/>
      <c r="I12" s="244"/>
    </row>
    <row r="13" spans="1:12" x14ac:dyDescent="0.2">
      <c r="A13" s="161">
        <f t="shared" si="0"/>
        <v>4</v>
      </c>
      <c r="B13" s="144"/>
      <c r="C13" s="96"/>
      <c r="D13" s="144"/>
      <c r="E13" s="156"/>
      <c r="F13" s="98"/>
      <c r="G13" s="98"/>
      <c r="H13" s="98"/>
      <c r="I13" s="244"/>
    </row>
    <row r="14" spans="1:12" x14ac:dyDescent="0.2">
      <c r="A14" s="161">
        <f t="shared" si="0"/>
        <v>5</v>
      </c>
      <c r="B14" s="162"/>
      <c r="C14" s="162"/>
      <c r="D14" s="162"/>
      <c r="E14" s="162"/>
      <c r="F14" s="162"/>
      <c r="G14" s="98"/>
      <c r="H14" s="162"/>
      <c r="I14" s="255"/>
    </row>
    <row r="15" spans="1:12" x14ac:dyDescent="0.2">
      <c r="A15" s="161">
        <f t="shared" si="0"/>
        <v>6</v>
      </c>
      <c r="B15" s="162"/>
      <c r="C15" s="162"/>
      <c r="D15" s="162"/>
      <c r="E15" s="162"/>
      <c r="F15" s="162"/>
      <c r="G15" s="98"/>
      <c r="H15" s="162"/>
      <c r="I15" s="255"/>
    </row>
    <row r="16" spans="1:12" x14ac:dyDescent="0.2">
      <c r="A16" s="161">
        <f t="shared" si="0"/>
        <v>7</v>
      </c>
      <c r="B16" s="162"/>
      <c r="C16" s="162"/>
      <c r="D16" s="162"/>
      <c r="E16" s="162"/>
      <c r="F16" s="162"/>
      <c r="G16" s="98"/>
      <c r="H16" s="162"/>
      <c r="I16" s="255"/>
    </row>
    <row r="17" spans="1:10" x14ac:dyDescent="0.2">
      <c r="A17" s="161">
        <f t="shared" si="0"/>
        <v>8</v>
      </c>
      <c r="B17" s="162"/>
      <c r="C17" s="162"/>
      <c r="D17" s="162"/>
      <c r="E17" s="162"/>
      <c r="F17" s="162"/>
      <c r="G17" s="98"/>
      <c r="H17" s="162"/>
      <c r="I17" s="255"/>
    </row>
    <row r="18" spans="1:10" x14ac:dyDescent="0.2">
      <c r="A18" s="161">
        <f t="shared" si="0"/>
        <v>9</v>
      </c>
      <c r="B18" s="162"/>
      <c r="C18" s="162"/>
      <c r="D18" s="162"/>
      <c r="E18" s="162"/>
      <c r="F18" s="162"/>
      <c r="G18" s="98"/>
      <c r="H18" s="162"/>
      <c r="I18" s="255"/>
    </row>
    <row r="19" spans="1:10" ht="16" thickBot="1" x14ac:dyDescent="0.25">
      <c r="A19" s="129">
        <f t="shared" si="0"/>
        <v>10</v>
      </c>
      <c r="B19" s="163"/>
      <c r="C19" s="163"/>
      <c r="D19" s="163"/>
      <c r="E19" s="163"/>
      <c r="F19" s="163"/>
      <c r="G19" s="103"/>
      <c r="H19" s="163"/>
      <c r="I19" s="256"/>
    </row>
    <row r="20" spans="1:10" ht="17" thickBot="1" x14ac:dyDescent="0.25">
      <c r="A20" s="279"/>
      <c r="B20" s="105"/>
      <c r="C20" s="105"/>
      <c r="D20" s="105"/>
      <c r="E20" s="105"/>
      <c r="F20" s="105"/>
      <c r="G20" s="105"/>
      <c r="H20" s="107" t="str">
        <f>"Total "&amp;LEFT(A7,2)</f>
        <v>Total I9</v>
      </c>
      <c r="I20" s="108">
        <f>SUM(I10:I19)</f>
        <v>2.3333333333333335</v>
      </c>
      <c r="J20" s="6"/>
    </row>
    <row r="22" spans="1:10" ht="33.75" customHeight="1" x14ac:dyDescent="0.2">
      <c r="A22" s="5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3"/>
      <c r="C22" s="543"/>
      <c r="D22" s="543"/>
      <c r="E22" s="543"/>
      <c r="F22" s="543"/>
      <c r="G22" s="543"/>
      <c r="H22" s="543"/>
      <c r="I22" s="54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2BD05-B5FF-BC49-A296-5D1336CD3F9D}">
  <sheetPr>
    <tabColor theme="6"/>
  </sheetPr>
  <dimension ref="A1"/>
  <sheetViews>
    <sheetView workbookViewId="0"/>
  </sheetViews>
  <sheetFormatPr baseColWidth="10" defaultColWidth="11.5" defaultRowHeight="15" x14ac:dyDescent="0.2"/>
  <sheetData/>
  <pageMargins left="0.7" right="0.7" top="0.75" bottom="0.75" header="0.3" footer="0.3"/>
  <pageSetup paperSize="9" orientation="portrait" horizontalDpi="0" verticalDpi="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5" zoomScale="209" workbookViewId="0">
      <selection activeCell="B14" sqref="B14"/>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09" t="str">
        <f>'Date initiale'!C3</f>
        <v>Universitatea de Arhitectură și Urbanism "Ion Mincu" București</v>
      </c>
      <c r="B1" s="209"/>
      <c r="C1" s="209"/>
    </row>
    <row r="2" spans="1:12" x14ac:dyDescent="0.2">
      <c r="A2" s="209" t="str">
        <f>'Date initiale'!B4&amp;" "&amp;'Date initiale'!C4</f>
        <v>Facultatea ARHITECTURA</v>
      </c>
      <c r="B2" s="209"/>
      <c r="C2" s="209"/>
    </row>
    <row r="3" spans="1:12" x14ac:dyDescent="0.2">
      <c r="A3" s="209" t="str">
        <f>'Date initiale'!B5&amp;" "&amp;'Date initiale'!C5</f>
        <v>Departamentul Sinteza Proiectării de Arhitectură</v>
      </c>
      <c r="B3" s="209"/>
      <c r="C3" s="209"/>
    </row>
    <row r="4" spans="1:12" x14ac:dyDescent="0.2">
      <c r="A4" s="105" t="str">
        <f>'Date initiale'!C6&amp;", "&amp;'Date initiale'!C7</f>
        <v>TOFAN BOGDAN, profesor universitar</v>
      </c>
      <c r="B4" s="105"/>
      <c r="C4" s="105"/>
    </row>
    <row r="5" spans="1:12" x14ac:dyDescent="0.2">
      <c r="A5" s="105"/>
      <c r="B5" s="105"/>
      <c r="C5" s="105"/>
    </row>
    <row r="6" spans="1:12" ht="16" x14ac:dyDescent="0.2">
      <c r="A6" s="541" t="s">
        <v>110</v>
      </c>
      <c r="B6" s="541"/>
      <c r="C6" s="541"/>
      <c r="D6" s="541"/>
      <c r="E6" s="541"/>
      <c r="F6" s="541"/>
      <c r="G6" s="541"/>
      <c r="H6" s="541"/>
      <c r="I6" s="541"/>
    </row>
    <row r="7" spans="1:12" ht="39" customHeight="1" x14ac:dyDescent="0.2">
      <c r="A7" s="544" t="str">
        <f>'Descriere indicatori'!B13&amp;". "&amp;'Descriere indicatori'!C13</f>
        <v xml:space="preserve">I10. Studii in extenso apărute în volume colective publicate la edituri recunoscute în domeniu*, precum şi studiile aferente proiectelor* </v>
      </c>
      <c r="B7" s="544"/>
      <c r="C7" s="544"/>
      <c r="D7" s="544"/>
      <c r="E7" s="544"/>
      <c r="F7" s="544"/>
      <c r="G7" s="544"/>
      <c r="H7" s="544"/>
      <c r="I7" s="544"/>
    </row>
    <row r="8" spans="1:12" ht="17.25" customHeight="1" thickBot="1" x14ac:dyDescent="0.25">
      <c r="A8" s="31"/>
      <c r="B8" s="47"/>
      <c r="C8" s="47"/>
      <c r="D8" s="47"/>
      <c r="E8" s="47"/>
      <c r="F8" s="47"/>
      <c r="G8" s="47"/>
      <c r="H8" s="47"/>
      <c r="I8" s="47"/>
    </row>
    <row r="9" spans="1:12" ht="33" thickBot="1" x14ac:dyDescent="0.25">
      <c r="A9" s="134" t="s">
        <v>55</v>
      </c>
      <c r="B9" s="135" t="s">
        <v>83</v>
      </c>
      <c r="C9" s="135" t="s">
        <v>56</v>
      </c>
      <c r="D9" s="135" t="s">
        <v>57</v>
      </c>
      <c r="E9" s="135" t="s">
        <v>80</v>
      </c>
      <c r="F9" s="136" t="s">
        <v>87</v>
      </c>
      <c r="G9" s="135" t="s">
        <v>58</v>
      </c>
      <c r="H9" s="135" t="s">
        <v>111</v>
      </c>
      <c r="I9" s="137" t="s">
        <v>90</v>
      </c>
      <c r="K9" s="212" t="s">
        <v>108</v>
      </c>
    </row>
    <row r="10" spans="1:12" ht="32" x14ac:dyDescent="0.2">
      <c r="A10" s="140">
        <v>1</v>
      </c>
      <c r="B10" s="92" t="s">
        <v>290</v>
      </c>
      <c r="C10" s="125" t="s">
        <v>311</v>
      </c>
      <c r="D10" s="197" t="s">
        <v>317</v>
      </c>
      <c r="E10" s="325" t="s">
        <v>314</v>
      </c>
      <c r="F10" s="125" t="s">
        <v>312</v>
      </c>
      <c r="G10" s="125" t="s">
        <v>313</v>
      </c>
      <c r="H10" s="125"/>
      <c r="I10" s="257">
        <v>7</v>
      </c>
      <c r="J10" s="172"/>
      <c r="K10" s="213" t="s">
        <v>160</v>
      </c>
      <c r="L10" s="294" t="s">
        <v>250</v>
      </c>
    </row>
    <row r="11" spans="1:12" ht="48" x14ac:dyDescent="0.2">
      <c r="A11" s="142">
        <f>A10+1</f>
        <v>2</v>
      </c>
      <c r="B11" s="122" t="s">
        <v>290</v>
      </c>
      <c r="C11" s="145" t="s">
        <v>315</v>
      </c>
      <c r="D11" s="323" t="s">
        <v>317</v>
      </c>
      <c r="E11" s="156" t="s">
        <v>314</v>
      </c>
      <c r="F11" s="324" t="s">
        <v>312</v>
      </c>
      <c r="G11" s="145" t="s">
        <v>316</v>
      </c>
      <c r="H11" s="145"/>
      <c r="I11" s="249">
        <v>7</v>
      </c>
      <c r="J11" s="172"/>
      <c r="L11" s="294" t="s">
        <v>251</v>
      </c>
    </row>
    <row r="12" spans="1:12" ht="64" x14ac:dyDescent="0.2">
      <c r="A12" s="142">
        <f t="shared" ref="A12:A19" si="0">A11+1</f>
        <v>3</v>
      </c>
      <c r="B12" s="122" t="s">
        <v>290</v>
      </c>
      <c r="C12" s="122" t="s">
        <v>550</v>
      </c>
      <c r="D12" s="122" t="s">
        <v>616</v>
      </c>
      <c r="E12" s="120" t="s">
        <v>551</v>
      </c>
      <c r="F12" s="98">
        <v>1996</v>
      </c>
      <c r="G12" s="98"/>
      <c r="H12" s="98"/>
      <c r="I12" s="244">
        <v>5</v>
      </c>
    </row>
    <row r="13" spans="1:12" ht="64" x14ac:dyDescent="0.2">
      <c r="A13" s="142">
        <f t="shared" si="0"/>
        <v>4</v>
      </c>
      <c r="B13" s="122" t="s">
        <v>290</v>
      </c>
      <c r="C13" s="524" t="s">
        <v>617</v>
      </c>
      <c r="D13" s="122" t="s">
        <v>618</v>
      </c>
      <c r="E13" s="525" t="s">
        <v>620</v>
      </c>
      <c r="F13" s="98">
        <v>2020</v>
      </c>
      <c r="G13" s="98" t="s">
        <v>619</v>
      </c>
      <c r="H13" s="98">
        <v>15</v>
      </c>
      <c r="I13" s="244">
        <v>5</v>
      </c>
    </row>
    <row r="14" spans="1:12" x14ac:dyDescent="0.2">
      <c r="A14" s="142">
        <f t="shared" si="0"/>
        <v>5</v>
      </c>
      <c r="B14" s="122"/>
      <c r="C14" s="97"/>
      <c r="D14" s="97"/>
      <c r="E14" s="156"/>
      <c r="F14" s="98"/>
      <c r="G14" s="98"/>
      <c r="H14" s="98"/>
      <c r="I14" s="244"/>
    </row>
    <row r="15" spans="1:12" x14ac:dyDescent="0.2">
      <c r="A15" s="142">
        <f t="shared" si="0"/>
        <v>6</v>
      </c>
      <c r="B15" s="144"/>
      <c r="C15" s="144"/>
      <c r="D15" s="144"/>
      <c r="E15" s="156"/>
      <c r="F15" s="98"/>
      <c r="G15" s="98"/>
      <c r="H15" s="98"/>
      <c r="I15" s="244"/>
    </row>
    <row r="16" spans="1:12" x14ac:dyDescent="0.2">
      <c r="A16" s="142">
        <f t="shared" si="0"/>
        <v>7</v>
      </c>
      <c r="B16" s="144"/>
      <c r="C16" s="96"/>
      <c r="D16" s="144"/>
      <c r="E16" s="156"/>
      <c r="F16" s="98"/>
      <c r="G16" s="98"/>
      <c r="H16" s="98"/>
      <c r="I16" s="244"/>
    </row>
    <row r="17" spans="1:9" x14ac:dyDescent="0.2">
      <c r="A17" s="142">
        <f t="shared" si="0"/>
        <v>8</v>
      </c>
      <c r="B17" s="144"/>
      <c r="C17" s="96"/>
      <c r="D17" s="144"/>
      <c r="E17" s="156"/>
      <c r="F17" s="98"/>
      <c r="G17" s="98"/>
      <c r="H17" s="98"/>
      <c r="I17" s="244"/>
    </row>
    <row r="18" spans="1:9" x14ac:dyDescent="0.2">
      <c r="A18" s="142">
        <f t="shared" si="0"/>
        <v>9</v>
      </c>
      <c r="B18" s="156"/>
      <c r="C18" s="34"/>
      <c r="D18" s="34"/>
      <c r="E18" s="34"/>
      <c r="F18" s="98"/>
      <c r="G18" s="98"/>
      <c r="H18" s="98"/>
      <c r="I18" s="244"/>
    </row>
    <row r="19" spans="1:9" ht="16" thickBot="1" x14ac:dyDescent="0.25">
      <c r="A19" s="198">
        <f t="shared" si="0"/>
        <v>10</v>
      </c>
      <c r="B19" s="130"/>
      <c r="C19" s="102"/>
      <c r="D19" s="102"/>
      <c r="E19" s="158"/>
      <c r="F19" s="103"/>
      <c r="G19" s="103"/>
      <c r="H19" s="103"/>
      <c r="I19" s="245"/>
    </row>
    <row r="20" spans="1:9" ht="16" thickBot="1" x14ac:dyDescent="0.25">
      <c r="A20" s="279"/>
      <c r="B20" s="128"/>
      <c r="C20" s="128"/>
      <c r="D20" s="159"/>
      <c r="E20" s="159"/>
      <c r="F20" s="159"/>
      <c r="G20" s="159"/>
      <c r="H20" s="107" t="str">
        <f>"Total "&amp;LEFT(A7,3)</f>
        <v>Total I10</v>
      </c>
      <c r="I20" s="199">
        <f>SUM(I10:I19)</f>
        <v>24</v>
      </c>
    </row>
    <row r="21" spans="1:9" x14ac:dyDescent="0.2">
      <c r="B21" s="15"/>
      <c r="C21" s="17"/>
    </row>
    <row r="22" spans="1:9" ht="33.75" customHeight="1" x14ac:dyDescent="0.2">
      <c r="A22" s="5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3"/>
      <c r="C22" s="543"/>
      <c r="D22" s="543"/>
      <c r="E22" s="543"/>
      <c r="F22" s="543"/>
      <c r="G22" s="543"/>
      <c r="H22" s="543"/>
      <c r="I22" s="543"/>
    </row>
    <row r="23" spans="1:9" ht="48" customHeight="1" x14ac:dyDescent="0.2">
      <c r="A23" s="5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43"/>
      <c r="C23" s="543"/>
      <c r="D23" s="543"/>
      <c r="E23" s="543"/>
      <c r="F23" s="543"/>
      <c r="G23" s="543"/>
      <c r="H23" s="543"/>
      <c r="I23" s="543"/>
    </row>
    <row r="24" spans="1:9" x14ac:dyDescent="0.2">
      <c r="B24" s="17"/>
      <c r="C24" s="17"/>
    </row>
    <row r="25" spans="1:9" x14ac:dyDescent="0.2">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9" zoomScale="137" zoomScaleNormal="100" workbookViewId="0">
      <selection activeCell="I11" sqref="I11"/>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2" x14ac:dyDescent="0.2">
      <c r="A1" s="209" t="str">
        <f>'Date initiale'!C3</f>
        <v>Universitatea de Arhitectură și Urbanism "Ion Mincu" București</v>
      </c>
      <c r="B1" s="209"/>
      <c r="C1" s="209"/>
    </row>
    <row r="2" spans="1:12" x14ac:dyDescent="0.2">
      <c r="A2" s="209" t="str">
        <f>'Date initiale'!B4&amp;" "&amp;'Date initiale'!C4</f>
        <v>Facultatea ARHITECTURA</v>
      </c>
      <c r="B2" s="209"/>
      <c r="C2" s="209"/>
    </row>
    <row r="3" spans="1:12" x14ac:dyDescent="0.2">
      <c r="A3" s="209" t="str">
        <f>'Date initiale'!B5&amp;" "&amp;'Date initiale'!C5</f>
        <v>Departamentul Sinteza Proiectării de Arhitectură</v>
      </c>
      <c r="B3" s="209"/>
      <c r="C3" s="209"/>
    </row>
    <row r="4" spans="1:12" x14ac:dyDescent="0.2">
      <c r="A4" s="105" t="str">
        <f>'Date initiale'!C6&amp;", "&amp;'Date initiale'!C7</f>
        <v>TOFAN BOGDAN, profesor universitar</v>
      </c>
      <c r="B4" s="105"/>
      <c r="C4" s="105"/>
    </row>
    <row r="5" spans="1:12" x14ac:dyDescent="0.2">
      <c r="A5" s="105"/>
      <c r="B5" s="105"/>
      <c r="C5" s="105"/>
    </row>
    <row r="6" spans="1:12" ht="16" x14ac:dyDescent="0.2">
      <c r="A6" s="541" t="s">
        <v>110</v>
      </c>
      <c r="B6" s="541"/>
      <c r="C6" s="541"/>
      <c r="D6" s="541"/>
      <c r="E6" s="541"/>
      <c r="F6" s="541"/>
      <c r="G6" s="541"/>
      <c r="H6" s="541"/>
      <c r="I6" s="541"/>
      <c r="J6" s="32"/>
    </row>
    <row r="7" spans="1:12" ht="39" customHeight="1" x14ac:dyDescent="0.2">
      <c r="A7" s="544"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44"/>
      <c r="C7" s="544"/>
      <c r="D7" s="544"/>
      <c r="E7" s="544"/>
      <c r="F7" s="544"/>
      <c r="G7" s="544"/>
      <c r="H7" s="544"/>
      <c r="I7" s="544"/>
      <c r="J7" s="31"/>
    </row>
    <row r="8" spans="1:12" ht="19.5" customHeight="1" thickBot="1" x14ac:dyDescent="0.25">
      <c r="A8" s="47"/>
      <c r="B8" s="47"/>
      <c r="C8" s="47"/>
      <c r="D8" s="47"/>
      <c r="E8" s="47"/>
      <c r="F8" s="47"/>
      <c r="G8" s="47"/>
      <c r="H8" s="47"/>
      <c r="I8" s="47"/>
      <c r="J8" s="31"/>
    </row>
    <row r="9" spans="1:12" ht="63" customHeight="1" thickBot="1" x14ac:dyDescent="0.25">
      <c r="A9" s="191" t="s">
        <v>55</v>
      </c>
      <c r="B9" s="192" t="s">
        <v>83</v>
      </c>
      <c r="C9" s="193" t="s">
        <v>52</v>
      </c>
      <c r="D9" s="193" t="s">
        <v>134</v>
      </c>
      <c r="E9" s="192" t="s">
        <v>87</v>
      </c>
      <c r="F9" s="193" t="s">
        <v>53</v>
      </c>
      <c r="G9" s="193" t="s">
        <v>79</v>
      </c>
      <c r="H9" s="192" t="s">
        <v>54</v>
      </c>
      <c r="I9" s="187" t="s">
        <v>147</v>
      </c>
      <c r="J9" s="2"/>
      <c r="K9" s="212" t="s">
        <v>108</v>
      </c>
    </row>
    <row r="10" spans="1:12" ht="170" x14ac:dyDescent="0.2">
      <c r="A10" s="397">
        <v>1</v>
      </c>
      <c r="B10" s="398" t="s">
        <v>290</v>
      </c>
      <c r="C10" s="398" t="s">
        <v>288</v>
      </c>
      <c r="D10" s="399" t="s">
        <v>293</v>
      </c>
      <c r="E10" s="400">
        <v>2016</v>
      </c>
      <c r="F10" s="401" t="s">
        <v>291</v>
      </c>
      <c r="G10" s="398" t="s">
        <v>289</v>
      </c>
      <c r="H10" s="398"/>
      <c r="I10" s="402">
        <v>7.5</v>
      </c>
      <c r="K10" s="213" t="s">
        <v>161</v>
      </c>
      <c r="L10" s="294" t="s">
        <v>252</v>
      </c>
    </row>
    <row r="11" spans="1:12" ht="68" x14ac:dyDescent="0.2">
      <c r="A11" s="403">
        <f>A10+1</f>
        <v>2</v>
      </c>
      <c r="B11" s="404" t="s">
        <v>290</v>
      </c>
      <c r="C11" s="404" t="s">
        <v>304</v>
      </c>
      <c r="D11" s="404" t="s">
        <v>308</v>
      </c>
      <c r="E11" s="404">
        <v>2013</v>
      </c>
      <c r="F11" s="404" t="s">
        <v>306</v>
      </c>
      <c r="G11" s="404" t="s">
        <v>307</v>
      </c>
      <c r="H11" s="404"/>
      <c r="I11" s="406">
        <v>15</v>
      </c>
    </row>
    <row r="12" spans="1:12" ht="68" x14ac:dyDescent="0.2">
      <c r="A12" s="403">
        <f t="shared" ref="A12:A19" si="0">A11+1</f>
        <v>3</v>
      </c>
      <c r="B12" s="404" t="s">
        <v>449</v>
      </c>
      <c r="C12" s="404" t="s">
        <v>295</v>
      </c>
      <c r="D12" s="404" t="s">
        <v>294</v>
      </c>
      <c r="E12" s="405">
        <v>2015</v>
      </c>
      <c r="F12" s="407" t="s">
        <v>282</v>
      </c>
      <c r="G12" s="413" t="s">
        <v>552</v>
      </c>
      <c r="H12" s="405"/>
      <c r="I12" s="406">
        <f>15/4</f>
        <v>3.75</v>
      </c>
    </row>
    <row r="13" spans="1:12" ht="102" x14ac:dyDescent="0.2">
      <c r="A13" s="403">
        <f t="shared" si="0"/>
        <v>4</v>
      </c>
      <c r="B13" s="404" t="s">
        <v>450</v>
      </c>
      <c r="C13" s="404" t="s">
        <v>288</v>
      </c>
      <c r="D13" s="404" t="s">
        <v>294</v>
      </c>
      <c r="E13" s="404">
        <v>2015</v>
      </c>
      <c r="F13" s="407" t="s">
        <v>285</v>
      </c>
      <c r="G13" s="97" t="s">
        <v>552</v>
      </c>
      <c r="H13" s="404">
        <v>15</v>
      </c>
      <c r="I13" s="406">
        <f>15/11</f>
        <v>1.3636363636363635</v>
      </c>
    </row>
    <row r="14" spans="1:12" ht="16" x14ac:dyDescent="0.2">
      <c r="A14" s="403">
        <f t="shared" si="0"/>
        <v>5</v>
      </c>
      <c r="B14" s="404"/>
      <c r="C14" s="404"/>
      <c r="D14" s="404"/>
      <c r="E14" s="404"/>
      <c r="F14" s="404"/>
      <c r="G14" s="404"/>
      <c r="H14" s="404"/>
      <c r="I14" s="406"/>
    </row>
    <row r="15" spans="1:12" ht="16" x14ac:dyDescent="0.2">
      <c r="A15" s="48">
        <f t="shared" si="0"/>
        <v>6</v>
      </c>
      <c r="B15" s="19"/>
      <c r="C15" s="20"/>
      <c r="D15" s="20"/>
      <c r="E15" s="19"/>
      <c r="F15" s="19"/>
      <c r="G15" s="19"/>
      <c r="H15" s="19"/>
      <c r="I15" s="258"/>
    </row>
    <row r="16" spans="1:12" ht="16" x14ac:dyDescent="0.2">
      <c r="A16" s="48">
        <f t="shared" si="0"/>
        <v>7</v>
      </c>
      <c r="B16" s="19"/>
      <c r="C16" s="19"/>
      <c r="D16" s="20"/>
      <c r="E16" s="19"/>
      <c r="F16" s="19"/>
      <c r="G16" s="20"/>
      <c r="H16" s="19"/>
      <c r="I16" s="258"/>
    </row>
    <row r="17" spans="1:10" ht="16" x14ac:dyDescent="0.2">
      <c r="A17" s="48">
        <f t="shared" si="0"/>
        <v>8</v>
      </c>
      <c r="B17" s="20"/>
      <c r="C17" s="20"/>
      <c r="D17" s="20"/>
      <c r="E17" s="19"/>
      <c r="F17" s="19"/>
      <c r="G17" s="20"/>
      <c r="H17" s="19"/>
      <c r="I17" s="258"/>
    </row>
    <row r="18" spans="1:10" ht="16" x14ac:dyDescent="0.2">
      <c r="A18" s="48">
        <f t="shared" si="0"/>
        <v>9</v>
      </c>
      <c r="B18" s="20"/>
      <c r="C18" s="20"/>
      <c r="D18" s="20"/>
      <c r="E18" s="20"/>
      <c r="F18" s="25"/>
      <c r="G18" s="21"/>
      <c r="H18" s="20"/>
      <c r="I18" s="259"/>
      <c r="J18" s="22"/>
    </row>
    <row r="19" spans="1:10" ht="17" thickBot="1" x14ac:dyDescent="0.25">
      <c r="A19" s="49">
        <f t="shared" si="0"/>
        <v>10</v>
      </c>
      <c r="B19" s="41"/>
      <c r="C19" s="50"/>
      <c r="D19" s="41"/>
      <c r="E19" s="41"/>
      <c r="F19" s="50"/>
      <c r="G19" s="50"/>
      <c r="H19" s="50"/>
      <c r="I19" s="260"/>
    </row>
    <row r="20" spans="1:10" ht="17" thickBot="1" x14ac:dyDescent="0.25">
      <c r="A20" s="278"/>
      <c r="D20" s="23"/>
      <c r="E20" s="17"/>
      <c r="H20" s="107" t="str">
        <f>"Total "&amp;LEFT(A7,4)</f>
        <v>Total I11a</v>
      </c>
      <c r="I20" s="298">
        <f>SUM(I10:I19)</f>
        <v>27.613636363636363</v>
      </c>
    </row>
    <row r="21" spans="1:10" ht="16" x14ac:dyDescent="0.2">
      <c r="A21" s="44"/>
      <c r="D21" s="24"/>
      <c r="E21" s="17"/>
    </row>
    <row r="22" spans="1:10" x14ac:dyDescent="0.2">
      <c r="D22" s="24"/>
      <c r="E22" s="17"/>
    </row>
    <row r="23" spans="1:10" x14ac:dyDescent="0.2">
      <c r="D23" s="23"/>
      <c r="E23" s="17"/>
    </row>
    <row r="24" spans="1:10" x14ac:dyDescent="0.2">
      <c r="D24" s="23"/>
      <c r="E24" s="17"/>
    </row>
    <row r="25" spans="1:10" x14ac:dyDescent="0.2">
      <c r="D25" s="23"/>
      <c r="E25" s="17"/>
    </row>
    <row r="26" spans="1:10" x14ac:dyDescent="0.2">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2"/>
  <sheetViews>
    <sheetView topLeftCell="A6" zoomScale="253" workbookViewId="0">
      <selection activeCell="B12" sqref="B12"/>
    </sheetView>
  </sheetViews>
  <sheetFormatPr baseColWidth="10" defaultColWidth="8.83203125" defaultRowHeight="15" x14ac:dyDescent="0.2"/>
  <cols>
    <col min="1" max="1" width="5.1640625" customWidth="1"/>
    <col min="2" max="2" width="21.5" customWidth="1"/>
    <col min="3" max="3" width="36.5" style="56" customWidth="1"/>
    <col min="4" max="4" width="27.5" customWidth="1"/>
    <col min="5" max="5" width="6.83203125" customWidth="1"/>
    <col min="6" max="6" width="10.5" customWidth="1"/>
    <col min="7" max="7" width="16" customWidth="1"/>
    <col min="8" max="8" width="9.6640625" customWidth="1"/>
  </cols>
  <sheetData>
    <row r="1" spans="1:11" ht="16" x14ac:dyDescent="0.2">
      <c r="A1" s="209" t="str">
        <f>'Date initiale'!C3</f>
        <v>Universitatea de Arhitectură și Urbanism "Ion Mincu" București</v>
      </c>
      <c r="B1" s="209"/>
      <c r="C1" s="308"/>
      <c r="D1" s="16"/>
    </row>
    <row r="2" spans="1:11" ht="16" x14ac:dyDescent="0.2">
      <c r="A2" s="209" t="str">
        <f>'Date initiale'!B4&amp;" "&amp;'Date initiale'!C4</f>
        <v>Facultatea ARHITECTURA</v>
      </c>
      <c r="B2" s="209"/>
      <c r="C2" s="308"/>
      <c r="D2" s="16"/>
    </row>
    <row r="3" spans="1:11" ht="16" x14ac:dyDescent="0.2">
      <c r="A3" s="209" t="str">
        <f>'Date initiale'!B5&amp;" "&amp;'Date initiale'!C5</f>
        <v>Departamentul Sinteza Proiectării de Arhitectură</v>
      </c>
      <c r="B3" s="209"/>
      <c r="C3" s="308"/>
      <c r="D3" s="16"/>
    </row>
    <row r="4" spans="1:11" x14ac:dyDescent="0.2">
      <c r="A4" s="105" t="str">
        <f>'Date initiale'!C6&amp;", "&amp;'Date initiale'!C7</f>
        <v>TOFAN BOGDAN, profesor universitar</v>
      </c>
      <c r="B4" s="105"/>
      <c r="C4" s="309"/>
    </row>
    <row r="5" spans="1:11" x14ac:dyDescent="0.2">
      <c r="A5" s="105"/>
      <c r="B5" s="105"/>
      <c r="C5" s="309"/>
    </row>
    <row r="6" spans="1:11" ht="16" x14ac:dyDescent="0.2">
      <c r="A6" s="541" t="s">
        <v>110</v>
      </c>
      <c r="B6" s="541"/>
      <c r="C6" s="541"/>
      <c r="D6" s="541"/>
      <c r="E6" s="541"/>
      <c r="F6" s="541"/>
      <c r="G6" s="541"/>
      <c r="H6" s="541"/>
      <c r="I6" s="32"/>
      <c r="J6" s="32"/>
    </row>
    <row r="7" spans="1:11" ht="48" customHeight="1" x14ac:dyDescent="0.2">
      <c r="A7" s="544"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44"/>
      <c r="C7" s="544"/>
      <c r="D7" s="544"/>
      <c r="E7" s="544"/>
      <c r="F7" s="544"/>
      <c r="G7" s="544"/>
      <c r="H7" s="544"/>
      <c r="I7" s="160"/>
      <c r="J7" s="160"/>
    </row>
    <row r="8" spans="1:11" ht="21.75" customHeight="1" thickBot="1" x14ac:dyDescent="0.25">
      <c r="A8" s="46"/>
      <c r="B8" s="46"/>
      <c r="C8" s="46"/>
      <c r="D8" s="46"/>
      <c r="E8" s="46"/>
      <c r="F8" s="46"/>
      <c r="G8" s="46"/>
      <c r="H8" s="46"/>
    </row>
    <row r="9" spans="1:11" ht="33" thickBot="1" x14ac:dyDescent="0.25">
      <c r="A9" s="134" t="s">
        <v>55</v>
      </c>
      <c r="B9" s="186" t="s">
        <v>83</v>
      </c>
      <c r="C9" s="186" t="s">
        <v>136</v>
      </c>
      <c r="D9" s="186" t="s">
        <v>137</v>
      </c>
      <c r="E9" s="186" t="s">
        <v>75</v>
      </c>
      <c r="F9" s="186" t="s">
        <v>76</v>
      </c>
      <c r="G9" s="194" t="s">
        <v>135</v>
      </c>
      <c r="H9" s="187" t="s">
        <v>147</v>
      </c>
      <c r="J9" s="212" t="s">
        <v>108</v>
      </c>
    </row>
    <row r="10" spans="1:11" ht="48" x14ac:dyDescent="0.2">
      <c r="A10" s="164">
        <v>1</v>
      </c>
      <c r="B10" s="339" t="s">
        <v>459</v>
      </c>
      <c r="C10" s="339" t="s">
        <v>479</v>
      </c>
      <c r="D10" s="339" t="s">
        <v>277</v>
      </c>
      <c r="E10" s="339">
        <v>2013</v>
      </c>
      <c r="F10" s="455"/>
      <c r="G10" s="456" t="s">
        <v>458</v>
      </c>
      <c r="H10" s="340">
        <v>7.5</v>
      </c>
      <c r="J10" s="213" t="s">
        <v>253</v>
      </c>
      <c r="K10" s="294" t="s">
        <v>256</v>
      </c>
    </row>
    <row r="11" spans="1:11" ht="51" x14ac:dyDescent="0.2">
      <c r="A11" s="361">
        <v>2</v>
      </c>
      <c r="B11" s="342" t="s">
        <v>279</v>
      </c>
      <c r="C11" s="457" t="s">
        <v>278</v>
      </c>
      <c r="D11" s="394" t="s">
        <v>277</v>
      </c>
      <c r="E11" s="385">
        <v>2014</v>
      </c>
      <c r="F11" s="395"/>
      <c r="G11" s="396" t="s">
        <v>460</v>
      </c>
      <c r="H11" s="386">
        <v>10</v>
      </c>
      <c r="J11" s="213" t="s">
        <v>254</v>
      </c>
    </row>
    <row r="12" spans="1:11" x14ac:dyDescent="0.2">
      <c r="A12" s="361">
        <f>A11+1</f>
        <v>3</v>
      </c>
      <c r="C12" s="111"/>
      <c r="D12" s="111"/>
      <c r="E12" s="111"/>
      <c r="F12" s="111"/>
      <c r="G12" s="111"/>
      <c r="H12" s="265"/>
      <c r="J12" s="213" t="s">
        <v>255</v>
      </c>
    </row>
    <row r="13" spans="1:11" ht="16" x14ac:dyDescent="0.2">
      <c r="A13" s="173">
        <f t="shared" ref="A13:A20" si="0">A12+1</f>
        <v>4</v>
      </c>
      <c r="B13" s="177"/>
      <c r="C13" s="177"/>
      <c r="D13" s="177"/>
      <c r="E13" s="177"/>
      <c r="F13" s="178"/>
      <c r="G13" s="179"/>
      <c r="H13" s="261"/>
      <c r="I13" s="22"/>
    </row>
    <row r="14" spans="1:11" ht="16" x14ac:dyDescent="0.2">
      <c r="A14" s="173">
        <f t="shared" si="0"/>
        <v>5</v>
      </c>
      <c r="B14" s="111"/>
      <c r="C14" s="111"/>
      <c r="D14" s="111"/>
      <c r="E14" s="111"/>
      <c r="F14" s="174"/>
      <c r="G14" s="175"/>
      <c r="H14" s="249"/>
      <c r="I14" s="22"/>
    </row>
    <row r="15" spans="1:11" x14ac:dyDescent="0.2">
      <c r="A15" s="173">
        <f t="shared" si="0"/>
        <v>6</v>
      </c>
      <c r="B15" s="111"/>
      <c r="C15" s="111"/>
      <c r="D15" s="111"/>
      <c r="E15" s="111"/>
      <c r="F15" s="174"/>
      <c r="G15" s="175"/>
      <c r="H15" s="249"/>
    </row>
    <row r="16" spans="1:11" ht="16" x14ac:dyDescent="0.2">
      <c r="A16" s="173">
        <f t="shared" si="0"/>
        <v>7</v>
      </c>
      <c r="B16" s="111"/>
      <c r="C16" s="111"/>
      <c r="D16" s="111"/>
      <c r="E16" s="111"/>
      <c r="F16" s="174"/>
      <c r="G16" s="175"/>
      <c r="H16" s="249"/>
      <c r="I16" s="22"/>
    </row>
    <row r="17" spans="1:9" x14ac:dyDescent="0.2">
      <c r="A17" s="173">
        <f t="shared" si="0"/>
        <v>8</v>
      </c>
      <c r="B17" s="111"/>
      <c r="C17" s="111"/>
      <c r="D17" s="111"/>
      <c r="E17" s="111"/>
      <c r="F17" s="174"/>
      <c r="G17" s="175"/>
      <c r="H17" s="249"/>
    </row>
    <row r="18" spans="1:9" ht="16" x14ac:dyDescent="0.2">
      <c r="A18" s="173">
        <f t="shared" si="0"/>
        <v>9</v>
      </c>
      <c r="B18" s="177"/>
      <c r="C18" s="177"/>
      <c r="D18" s="177"/>
      <c r="E18" s="177"/>
      <c r="F18" s="178"/>
      <c r="G18" s="179"/>
      <c r="H18" s="261"/>
      <c r="I18" s="22"/>
    </row>
    <row r="19" spans="1:9" ht="16" x14ac:dyDescent="0.2">
      <c r="A19" s="173">
        <f t="shared" si="0"/>
        <v>10</v>
      </c>
      <c r="B19" s="111"/>
      <c r="C19" s="111"/>
      <c r="D19" s="111"/>
      <c r="E19" s="111"/>
      <c r="F19" s="174"/>
      <c r="G19" s="175"/>
      <c r="H19" s="249"/>
      <c r="I19" s="22"/>
    </row>
    <row r="20" spans="1:9" ht="16" thickBot="1" x14ac:dyDescent="0.25">
      <c r="A20" s="180">
        <f t="shared" si="0"/>
        <v>11</v>
      </c>
      <c r="B20" s="117"/>
      <c r="C20" s="117"/>
      <c r="D20" s="117"/>
      <c r="E20" s="117"/>
      <c r="F20" s="181"/>
      <c r="G20" s="182"/>
      <c r="H20" s="262"/>
    </row>
    <row r="21" spans="1:9" ht="16" thickBot="1" x14ac:dyDescent="0.25">
      <c r="A21" s="277"/>
      <c r="B21" s="184"/>
      <c r="C21" s="184"/>
      <c r="D21" s="184"/>
      <c r="E21" s="184"/>
      <c r="G21" s="138" t="str">
        <f>"Total "&amp;LEFT(A7,4)</f>
        <v>Total I11b</v>
      </c>
      <c r="H21" s="219">
        <f>SUM(H10:H20)</f>
        <v>17.5</v>
      </c>
    </row>
    <row r="22" spans="1:9" ht="16" x14ac:dyDescent="0.2">
      <c r="A22" s="22"/>
      <c r="B22" s="22"/>
      <c r="C22" s="22"/>
      <c r="D22" s="22"/>
      <c r="E22" s="22"/>
      <c r="F22" s="22"/>
      <c r="G22" s="22"/>
      <c r="H22" s="22"/>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7"/>
  <sheetViews>
    <sheetView topLeftCell="A14" zoomScale="200" zoomScaleNormal="100" workbookViewId="0">
      <selection activeCell="F22" sqref="F22"/>
    </sheetView>
  </sheetViews>
  <sheetFormatPr baseColWidth="10" defaultColWidth="8.83203125" defaultRowHeight="15" x14ac:dyDescent="0.2"/>
  <cols>
    <col min="1" max="1" width="5.1640625" customWidth="1"/>
    <col min="2" max="2" width="22.1640625" customWidth="1"/>
    <col min="3" max="3" width="36.5" customWidth="1"/>
    <col min="4" max="4" width="38.83203125" customWidth="1"/>
    <col min="5" max="5" width="6.83203125" customWidth="1"/>
    <col min="6" max="6" width="10.5" customWidth="1"/>
    <col min="7" max="7" width="9.6640625" customWidth="1"/>
  </cols>
  <sheetData>
    <row r="1" spans="1:10" x14ac:dyDescent="0.2">
      <c r="A1" s="209" t="str">
        <f>'Date initiale'!C3</f>
        <v>Universitatea de Arhitectură și Urbanism "Ion Mincu" București</v>
      </c>
      <c r="B1" s="209"/>
      <c r="C1" s="209"/>
    </row>
    <row r="2" spans="1:10" x14ac:dyDescent="0.2">
      <c r="A2" s="209" t="str">
        <f>'Date initiale'!B4&amp;" "&amp;'Date initiale'!C4</f>
        <v>Facultatea ARHITECTURA</v>
      </c>
      <c r="B2" s="209"/>
      <c r="C2" s="209"/>
    </row>
    <row r="3" spans="1:10" x14ac:dyDescent="0.2">
      <c r="A3" s="209" t="str">
        <f>'Date initiale'!B5&amp;" "&amp;'Date initiale'!C5</f>
        <v>Departamentul Sinteza Proiectării de Arhitectură</v>
      </c>
      <c r="B3" s="209"/>
      <c r="C3" s="209"/>
    </row>
    <row r="4" spans="1:10" x14ac:dyDescent="0.2">
      <c r="A4" s="105" t="str">
        <f>'Date initiale'!C6&amp;", "&amp;'Date initiale'!C7</f>
        <v>TOFAN BOGDAN, profesor universitar</v>
      </c>
      <c r="B4" s="105"/>
      <c r="C4" s="105"/>
    </row>
    <row r="5" spans="1:10" x14ac:dyDescent="0.2">
      <c r="A5" s="105"/>
      <c r="B5" s="105"/>
      <c r="C5" s="105"/>
    </row>
    <row r="6" spans="1:10" ht="16" x14ac:dyDescent="0.2">
      <c r="A6" s="546" t="s">
        <v>110</v>
      </c>
      <c r="B6" s="546"/>
      <c r="C6" s="546"/>
      <c r="D6" s="546"/>
      <c r="E6" s="546"/>
      <c r="F6" s="546"/>
      <c r="G6" s="546"/>
    </row>
    <row r="7" spans="1:10" ht="16" x14ac:dyDescent="0.2">
      <c r="A7" s="544" t="str">
        <f>'Descriere indicatori'!B14&amp;"c. "&amp;'Descriere indicatori'!C16</f>
        <v>I11c. Susţinere comunicare publică în cadrul conferinţelor, colocviilor, seminariilor internaţionale/naţionale</v>
      </c>
      <c r="B7" s="544"/>
      <c r="C7" s="544"/>
      <c r="D7" s="544"/>
      <c r="E7" s="544"/>
      <c r="F7" s="544"/>
      <c r="G7" s="544"/>
      <c r="H7" s="160"/>
    </row>
    <row r="8" spans="1:10" ht="17" thickBot="1" x14ac:dyDescent="0.25">
      <c r="A8" s="47"/>
      <c r="B8" s="47"/>
      <c r="C8" s="47"/>
      <c r="D8" s="47"/>
      <c r="E8" s="47"/>
      <c r="F8" s="47"/>
      <c r="G8" s="47"/>
      <c r="H8" s="47"/>
    </row>
    <row r="9" spans="1:10" ht="33" thickBot="1" x14ac:dyDescent="0.25">
      <c r="A9" s="164" t="s">
        <v>55</v>
      </c>
      <c r="B9" s="437" t="s">
        <v>83</v>
      </c>
      <c r="C9" s="437" t="s">
        <v>73</v>
      </c>
      <c r="D9" s="437" t="s">
        <v>74</v>
      </c>
      <c r="E9" s="437" t="s">
        <v>75</v>
      </c>
      <c r="F9" s="437" t="s">
        <v>76</v>
      </c>
      <c r="G9" s="438" t="s">
        <v>147</v>
      </c>
      <c r="I9" s="212" t="s">
        <v>108</v>
      </c>
    </row>
    <row r="10" spans="1:10" ht="32" x14ac:dyDescent="0.2">
      <c r="A10" s="451">
        <v>1</v>
      </c>
      <c r="B10" s="363" t="s">
        <v>290</v>
      </c>
      <c r="C10" s="452" t="s">
        <v>286</v>
      </c>
      <c r="D10" s="383" t="s">
        <v>284</v>
      </c>
      <c r="E10" s="355">
        <v>2015</v>
      </c>
      <c r="F10" s="453">
        <v>43031</v>
      </c>
      <c r="G10" s="356">
        <v>5</v>
      </c>
      <c r="I10" s="213" t="s">
        <v>163</v>
      </c>
      <c r="J10" s="294" t="s">
        <v>257</v>
      </c>
    </row>
    <row r="11" spans="1:10" ht="64" x14ac:dyDescent="0.2">
      <c r="A11" s="384">
        <f>A10+1</f>
        <v>2</v>
      </c>
      <c r="B11" s="363" t="s">
        <v>290</v>
      </c>
      <c r="C11" s="346" t="s">
        <v>545</v>
      </c>
      <c r="D11" s="346" t="s">
        <v>546</v>
      </c>
      <c r="E11" s="346">
        <v>2015</v>
      </c>
      <c r="F11" s="358" t="s">
        <v>547</v>
      </c>
      <c r="G11" s="386">
        <v>3</v>
      </c>
      <c r="I11" s="306"/>
      <c r="J11" s="294"/>
    </row>
    <row r="12" spans="1:10" ht="48" x14ac:dyDescent="0.2">
      <c r="A12" s="384">
        <v>3</v>
      </c>
      <c r="B12" s="363" t="s">
        <v>290</v>
      </c>
      <c r="C12" s="346" t="s">
        <v>456</v>
      </c>
      <c r="D12" s="346" t="s">
        <v>455</v>
      </c>
      <c r="E12" s="346">
        <v>2003</v>
      </c>
      <c r="F12" s="358" t="s">
        <v>454</v>
      </c>
      <c r="G12" s="347">
        <v>3</v>
      </c>
    </row>
    <row r="13" spans="1:10" ht="48" x14ac:dyDescent="0.2">
      <c r="A13" s="384">
        <v>4</v>
      </c>
      <c r="B13" s="363" t="s">
        <v>290</v>
      </c>
      <c r="C13" s="346" t="s">
        <v>310</v>
      </c>
      <c r="D13" s="346" t="s">
        <v>309</v>
      </c>
      <c r="E13" s="346">
        <v>2011</v>
      </c>
      <c r="F13" s="174" t="s">
        <v>538</v>
      </c>
      <c r="G13" s="347">
        <v>5</v>
      </c>
    </row>
    <row r="14" spans="1:10" ht="32" x14ac:dyDescent="0.2">
      <c r="A14" s="384">
        <v>5</v>
      </c>
      <c r="B14" s="363" t="s">
        <v>290</v>
      </c>
      <c r="C14" s="346" t="s">
        <v>303</v>
      </c>
      <c r="D14" s="346" t="s">
        <v>302</v>
      </c>
      <c r="E14" s="346">
        <v>2012</v>
      </c>
      <c r="F14" s="393">
        <v>43028</v>
      </c>
      <c r="G14" s="347">
        <v>5</v>
      </c>
    </row>
    <row r="15" spans="1:10" ht="32" x14ac:dyDescent="0.2">
      <c r="A15" s="384">
        <v>6</v>
      </c>
      <c r="B15" s="363" t="s">
        <v>290</v>
      </c>
      <c r="C15" s="346" t="s">
        <v>305</v>
      </c>
      <c r="D15" s="346" t="s">
        <v>304</v>
      </c>
      <c r="E15" s="346">
        <v>2013</v>
      </c>
      <c r="F15" s="479" t="s">
        <v>565</v>
      </c>
      <c r="G15" s="347">
        <v>5</v>
      </c>
    </row>
    <row r="16" spans="1:10" ht="48" x14ac:dyDescent="0.2">
      <c r="A16" s="384">
        <v>7</v>
      </c>
      <c r="B16" s="363" t="s">
        <v>290</v>
      </c>
      <c r="C16" s="346" t="s">
        <v>461</v>
      </c>
      <c r="D16" s="346" t="s">
        <v>301</v>
      </c>
      <c r="E16" s="346">
        <v>2013</v>
      </c>
      <c r="F16" s="358" t="s">
        <v>300</v>
      </c>
      <c r="G16" s="347">
        <v>3</v>
      </c>
    </row>
    <row r="17" spans="1:7" ht="64" x14ac:dyDescent="0.2">
      <c r="A17" s="384">
        <v>8</v>
      </c>
      <c r="B17" s="363" t="s">
        <v>290</v>
      </c>
      <c r="C17" s="346" t="s">
        <v>297</v>
      </c>
      <c r="D17" s="346" t="s">
        <v>296</v>
      </c>
      <c r="E17" s="346">
        <v>2015</v>
      </c>
      <c r="F17" s="358" t="s">
        <v>299</v>
      </c>
      <c r="G17" s="347">
        <v>3</v>
      </c>
    </row>
    <row r="18" spans="1:7" ht="48" x14ac:dyDescent="0.2">
      <c r="A18" s="384">
        <v>9</v>
      </c>
      <c r="B18" s="363" t="s">
        <v>290</v>
      </c>
      <c r="C18" s="387" t="s">
        <v>286</v>
      </c>
      <c r="D18" s="388" t="s">
        <v>283</v>
      </c>
      <c r="E18" s="389">
        <v>2015</v>
      </c>
      <c r="F18" s="390">
        <v>43030</v>
      </c>
      <c r="G18" s="391">
        <v>5</v>
      </c>
    </row>
    <row r="19" spans="1:7" ht="32" x14ac:dyDescent="0.2">
      <c r="A19" s="384">
        <v>10</v>
      </c>
      <c r="B19" s="363" t="s">
        <v>290</v>
      </c>
      <c r="C19" s="392" t="s">
        <v>298</v>
      </c>
      <c r="D19" s="388" t="s">
        <v>287</v>
      </c>
      <c r="E19" s="450">
        <v>2016</v>
      </c>
      <c r="F19" s="390">
        <v>42837</v>
      </c>
      <c r="G19" s="391">
        <v>5</v>
      </c>
    </row>
    <row r="20" spans="1:7" ht="49" thickBot="1" x14ac:dyDescent="0.25">
      <c r="A20" s="454">
        <v>11</v>
      </c>
      <c r="B20" s="363" t="s">
        <v>290</v>
      </c>
      <c r="C20" s="387" t="s">
        <v>553</v>
      </c>
      <c r="D20" s="388" t="s">
        <v>554</v>
      </c>
      <c r="E20" s="450">
        <v>2018</v>
      </c>
      <c r="F20" s="390" t="s">
        <v>555</v>
      </c>
      <c r="G20" s="263">
        <v>5</v>
      </c>
    </row>
    <row r="21" spans="1:7" ht="32" x14ac:dyDescent="0.2">
      <c r="A21" s="518">
        <v>12</v>
      </c>
      <c r="B21" s="363" t="s">
        <v>290</v>
      </c>
      <c r="C21" s="519" t="s">
        <v>613</v>
      </c>
      <c r="D21" s="520" t="s">
        <v>614</v>
      </c>
      <c r="E21" s="521">
        <v>2023</v>
      </c>
      <c r="F21" s="522" t="s">
        <v>615</v>
      </c>
      <c r="G21" s="523">
        <v>5</v>
      </c>
    </row>
    <row r="22" spans="1:7" ht="16" thickBot="1" x14ac:dyDescent="0.25">
      <c r="B22" s="363"/>
      <c r="D22" s="17"/>
      <c r="F22" s="320" t="str">
        <f>"Total "&amp;LEFT(A7,4)</f>
        <v>Total I11c</v>
      </c>
      <c r="G22" s="439">
        <f>SUM(G10:G21)</f>
        <v>52</v>
      </c>
    </row>
    <row r="23" spans="1:7" x14ac:dyDescent="0.2">
      <c r="D23" s="17"/>
    </row>
    <row r="24" spans="1:7" x14ac:dyDescent="0.2">
      <c r="D24" s="17"/>
    </row>
    <row r="25" spans="1:7" x14ac:dyDescent="0.2">
      <c r="B25" s="17"/>
      <c r="D25" s="17"/>
    </row>
    <row r="26" spans="1:7" x14ac:dyDescent="0.2">
      <c r="B26" s="17"/>
      <c r="D26" s="17"/>
    </row>
    <row r="27" spans="1:7" x14ac:dyDescent="0.2">
      <c r="B27" s="17"/>
      <c r="D27"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G13" sqref="G13"/>
    </sheetView>
  </sheetViews>
  <sheetFormatPr baseColWidth="10" defaultColWidth="8.83203125" defaultRowHeight="15" x14ac:dyDescent="0.2"/>
  <cols>
    <col min="1" max="1" width="9.1640625"/>
    <col min="2" max="2" width="28.5" customWidth="1"/>
    <col min="3" max="3" width="39" customWidth="1"/>
  </cols>
  <sheetData>
    <row r="1" spans="2:3" x14ac:dyDescent="0.2">
      <c r="B1" s="70" t="s">
        <v>101</v>
      </c>
    </row>
    <row r="3" spans="2:3" ht="34" x14ac:dyDescent="0.2">
      <c r="B3" s="283" t="s">
        <v>91</v>
      </c>
      <c r="C3" s="53" t="s">
        <v>102</v>
      </c>
    </row>
    <row r="4" spans="2:3" ht="16" x14ac:dyDescent="0.2">
      <c r="B4" s="283" t="s">
        <v>92</v>
      </c>
      <c r="C4" s="287" t="s">
        <v>51</v>
      </c>
    </row>
    <row r="5" spans="2:3" ht="16" x14ac:dyDescent="0.2">
      <c r="B5" s="283" t="s">
        <v>93</v>
      </c>
      <c r="C5" s="287" t="s">
        <v>498</v>
      </c>
    </row>
    <row r="6" spans="2:3" ht="16" x14ac:dyDescent="0.2">
      <c r="B6" s="284" t="s">
        <v>96</v>
      </c>
      <c r="C6" s="287" t="s">
        <v>499</v>
      </c>
    </row>
    <row r="7" spans="2:3" ht="16" x14ac:dyDescent="0.2">
      <c r="B7" s="283" t="s">
        <v>176</v>
      </c>
      <c r="C7" s="287" t="s">
        <v>142</v>
      </c>
    </row>
    <row r="8" spans="2:3" ht="16" x14ac:dyDescent="0.2">
      <c r="B8" s="283" t="s">
        <v>105</v>
      </c>
      <c r="C8" s="287" t="s">
        <v>142</v>
      </c>
    </row>
    <row r="9" spans="2:3" ht="16" x14ac:dyDescent="0.2">
      <c r="B9" s="285" t="s">
        <v>95</v>
      </c>
      <c r="C9" s="288" t="s">
        <v>573</v>
      </c>
    </row>
    <row r="10" spans="2:3" ht="15" customHeight="1" x14ac:dyDescent="0.2">
      <c r="B10" s="285" t="s">
        <v>94</v>
      </c>
      <c r="C10" s="289"/>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9"/>
  <sheetViews>
    <sheetView topLeftCell="A15" zoomScale="150" zoomScaleNormal="100" workbookViewId="0">
      <selection activeCell="H27" sqref="H27"/>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s>
  <sheetData>
    <row r="1" spans="1:11" ht="16" x14ac:dyDescent="0.2">
      <c r="A1" s="209" t="str">
        <f>'Date initiale'!C3</f>
        <v>Universitatea de Arhitectură și Urbanism "Ion Mincu" București</v>
      </c>
      <c r="B1" s="209"/>
      <c r="C1" s="209"/>
      <c r="D1" s="16"/>
      <c r="E1" s="16"/>
      <c r="F1" s="16"/>
    </row>
    <row r="2" spans="1:11" ht="16" x14ac:dyDescent="0.2">
      <c r="A2" s="209" t="str">
        <f>'Date initiale'!B4&amp;" "&amp;'Date initiale'!C4</f>
        <v>Facultatea ARHITECTURA</v>
      </c>
      <c r="B2" s="209"/>
      <c r="C2" s="209"/>
      <c r="D2" s="16"/>
      <c r="E2" s="16"/>
      <c r="F2" s="16"/>
    </row>
    <row r="3" spans="1:11" ht="16" x14ac:dyDescent="0.2">
      <c r="A3" s="209" t="str">
        <f>'Date initiale'!B5&amp;" "&amp;'Date initiale'!C5</f>
        <v>Departamentul Sinteza Proiectării de Arhitectură</v>
      </c>
      <c r="B3" s="209"/>
      <c r="C3" s="209"/>
      <c r="D3" s="16"/>
      <c r="E3" s="16"/>
      <c r="F3" s="16"/>
    </row>
    <row r="4" spans="1:11" ht="16" x14ac:dyDescent="0.2">
      <c r="A4" s="210" t="str">
        <f>'Date initiale'!C6&amp;", "&amp;'Date initiale'!C7</f>
        <v>TOFAN BOGDAN, profesor universitar</v>
      </c>
      <c r="B4" s="210"/>
      <c r="C4" s="210"/>
      <c r="D4" s="16"/>
      <c r="E4" s="16"/>
      <c r="F4" s="16"/>
    </row>
    <row r="5" spans="1:11" ht="16" x14ac:dyDescent="0.2">
      <c r="A5" s="210"/>
      <c r="B5" s="210"/>
      <c r="C5" s="210"/>
      <c r="D5" s="16"/>
      <c r="E5" s="16"/>
      <c r="F5" s="16"/>
    </row>
    <row r="6" spans="1:11" ht="16" x14ac:dyDescent="0.2">
      <c r="A6" s="541" t="s">
        <v>110</v>
      </c>
      <c r="B6" s="541"/>
      <c r="C6" s="541"/>
      <c r="D6" s="541"/>
      <c r="E6" s="541"/>
      <c r="F6" s="541"/>
      <c r="G6" s="541"/>
      <c r="H6" s="541"/>
    </row>
    <row r="7" spans="1:11" ht="50.25" customHeight="1" x14ac:dyDescent="0.2">
      <c r="A7" s="54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44"/>
      <c r="C7" s="544"/>
      <c r="D7" s="544"/>
      <c r="E7" s="544"/>
      <c r="F7" s="544"/>
      <c r="G7" s="544"/>
      <c r="H7" s="544"/>
      <c r="I7" s="27"/>
      <c r="K7" s="27"/>
    </row>
    <row r="8" spans="1:11" ht="17" thickBot="1" x14ac:dyDescent="0.25">
      <c r="A8" s="43"/>
      <c r="B8" s="43"/>
      <c r="C8" s="43"/>
      <c r="D8" s="43"/>
      <c r="E8" s="43"/>
      <c r="F8" s="43"/>
      <c r="G8" s="43"/>
      <c r="H8" s="43"/>
    </row>
    <row r="9" spans="1:11" ht="46.5" customHeight="1" thickBot="1" x14ac:dyDescent="0.25">
      <c r="A9" s="314" t="s">
        <v>55</v>
      </c>
      <c r="B9" s="313" t="s">
        <v>72</v>
      </c>
      <c r="C9" s="196" t="s">
        <v>70</v>
      </c>
      <c r="D9" s="196" t="s">
        <v>71</v>
      </c>
      <c r="E9" s="186" t="s">
        <v>139</v>
      </c>
      <c r="F9" s="186" t="s">
        <v>138</v>
      </c>
      <c r="G9" s="196" t="s">
        <v>87</v>
      </c>
      <c r="H9" s="187" t="s">
        <v>147</v>
      </c>
      <c r="J9" s="212" t="s">
        <v>108</v>
      </c>
    </row>
    <row r="10" spans="1:11" ht="32" x14ac:dyDescent="0.2">
      <c r="A10" s="353">
        <v>1</v>
      </c>
      <c r="B10" s="339"/>
      <c r="C10" s="338" t="s">
        <v>429</v>
      </c>
      <c r="D10" s="441" t="s">
        <v>567</v>
      </c>
      <c r="E10" s="339" t="s">
        <v>318</v>
      </c>
      <c r="F10" s="339" t="s">
        <v>319</v>
      </c>
      <c r="G10" s="339" t="s">
        <v>430</v>
      </c>
      <c r="H10" s="340">
        <v>30</v>
      </c>
      <c r="J10" s="213" t="s">
        <v>164</v>
      </c>
      <c r="K10" s="294" t="s">
        <v>258</v>
      </c>
    </row>
    <row r="11" spans="1:11" ht="32" x14ac:dyDescent="0.2">
      <c r="A11" s="357">
        <f>A10+1</f>
        <v>2</v>
      </c>
      <c r="B11" s="346"/>
      <c r="C11" s="341" t="s">
        <v>427</v>
      </c>
      <c r="D11" s="460" t="s">
        <v>566</v>
      </c>
      <c r="E11" s="342" t="s">
        <v>318</v>
      </c>
      <c r="F11" s="342" t="s">
        <v>319</v>
      </c>
      <c r="G11" s="342" t="s">
        <v>428</v>
      </c>
      <c r="H11" s="343">
        <v>30</v>
      </c>
    </row>
    <row r="12" spans="1:11" ht="64" x14ac:dyDescent="0.2">
      <c r="A12" s="357">
        <f t="shared" ref="A12:A26" si="0">A11+1</f>
        <v>3</v>
      </c>
      <c r="B12" s="449"/>
      <c r="C12" s="484" t="s">
        <v>370</v>
      </c>
      <c r="D12" s="485" t="s">
        <v>574</v>
      </c>
      <c r="E12" s="485" t="s">
        <v>318</v>
      </c>
      <c r="F12" s="486" t="s">
        <v>321</v>
      </c>
      <c r="G12" s="485" t="s">
        <v>324</v>
      </c>
      <c r="H12" s="487">
        <v>380</v>
      </c>
    </row>
    <row r="13" spans="1:11" ht="32" x14ac:dyDescent="0.2">
      <c r="A13" s="357">
        <f t="shared" si="0"/>
        <v>4</v>
      </c>
      <c r="B13" s="174"/>
      <c r="C13" s="484" t="s">
        <v>371</v>
      </c>
      <c r="D13" s="485" t="s">
        <v>363</v>
      </c>
      <c r="E13" s="486" t="s">
        <v>318</v>
      </c>
      <c r="F13" s="488" t="s">
        <v>321</v>
      </c>
      <c r="G13" s="485" t="s">
        <v>323</v>
      </c>
      <c r="H13" s="487">
        <v>30</v>
      </c>
    </row>
    <row r="14" spans="1:11" ht="48" x14ac:dyDescent="0.2">
      <c r="A14" s="357">
        <f t="shared" si="0"/>
        <v>5</v>
      </c>
      <c r="B14" s="174"/>
      <c r="C14" s="489" t="s">
        <v>405</v>
      </c>
      <c r="D14" s="490" t="s">
        <v>373</v>
      </c>
      <c r="E14" s="111" t="s">
        <v>318</v>
      </c>
      <c r="F14" s="111" t="s">
        <v>321</v>
      </c>
      <c r="G14" s="490" t="s">
        <v>322</v>
      </c>
      <c r="H14" s="491">
        <v>30</v>
      </c>
    </row>
    <row r="15" spans="1:11" ht="48" x14ac:dyDescent="0.2">
      <c r="A15" s="357">
        <f t="shared" si="0"/>
        <v>6</v>
      </c>
      <c r="B15" s="111"/>
      <c r="C15" s="489" t="s">
        <v>406</v>
      </c>
      <c r="D15" s="490" t="s">
        <v>373</v>
      </c>
      <c r="E15" s="111" t="s">
        <v>318</v>
      </c>
      <c r="F15" s="111" t="s">
        <v>321</v>
      </c>
      <c r="G15" s="490" t="s">
        <v>404</v>
      </c>
      <c r="H15" s="491">
        <v>30</v>
      </c>
    </row>
    <row r="16" spans="1:11" ht="64" x14ac:dyDescent="0.2">
      <c r="A16" s="357">
        <f t="shared" si="0"/>
        <v>7</v>
      </c>
      <c r="B16" s="174"/>
      <c r="C16" s="480" t="s">
        <v>425</v>
      </c>
      <c r="D16" s="481" t="s">
        <v>426</v>
      </c>
      <c r="E16" s="490" t="s">
        <v>318</v>
      </c>
      <c r="F16" s="111" t="s">
        <v>540</v>
      </c>
      <c r="G16" s="481" t="s">
        <v>457</v>
      </c>
      <c r="H16" s="482">
        <v>30</v>
      </c>
    </row>
    <row r="17" spans="1:8" ht="48" x14ac:dyDescent="0.2">
      <c r="A17" s="357">
        <f t="shared" si="0"/>
        <v>8</v>
      </c>
      <c r="B17" s="111"/>
      <c r="C17" s="480" t="s">
        <v>381</v>
      </c>
      <c r="D17" s="481" t="s">
        <v>383</v>
      </c>
      <c r="E17" s="111" t="s">
        <v>318</v>
      </c>
      <c r="F17" s="111" t="s">
        <v>321</v>
      </c>
      <c r="G17" s="481">
        <v>2005</v>
      </c>
      <c r="H17" s="482">
        <v>30</v>
      </c>
    </row>
    <row r="18" spans="1:8" ht="32" x14ac:dyDescent="0.2">
      <c r="A18" s="357">
        <f t="shared" si="0"/>
        <v>9</v>
      </c>
      <c r="B18" s="111"/>
      <c r="C18" s="480" t="s">
        <v>542</v>
      </c>
      <c r="D18" s="481" t="s">
        <v>385</v>
      </c>
      <c r="E18" s="111" t="s">
        <v>318</v>
      </c>
      <c r="F18" s="111" t="s">
        <v>321</v>
      </c>
      <c r="G18" s="481">
        <v>2004</v>
      </c>
      <c r="H18" s="482">
        <v>30</v>
      </c>
    </row>
    <row r="19" spans="1:8" ht="48" x14ac:dyDescent="0.2">
      <c r="A19" s="357">
        <f t="shared" si="0"/>
        <v>10</v>
      </c>
      <c r="B19" s="174"/>
      <c r="C19" s="480" t="s">
        <v>387</v>
      </c>
      <c r="D19" s="481" t="s">
        <v>386</v>
      </c>
      <c r="E19" s="111" t="s">
        <v>318</v>
      </c>
      <c r="F19" s="111" t="s">
        <v>321</v>
      </c>
      <c r="G19" s="481">
        <v>2005</v>
      </c>
      <c r="H19" s="482">
        <v>30</v>
      </c>
    </row>
    <row r="20" spans="1:8" ht="32" x14ac:dyDescent="0.2">
      <c r="A20" s="357">
        <f t="shared" si="0"/>
        <v>11</v>
      </c>
      <c r="B20" s="476"/>
      <c r="C20" s="200" t="s">
        <v>365</v>
      </c>
      <c r="D20" s="111" t="s">
        <v>374</v>
      </c>
      <c r="E20" s="111" t="s">
        <v>318</v>
      </c>
      <c r="F20" s="111" t="s">
        <v>321</v>
      </c>
      <c r="G20" s="111">
        <v>1997</v>
      </c>
      <c r="H20" s="254">
        <v>30</v>
      </c>
    </row>
    <row r="21" spans="1:8" ht="48" x14ac:dyDescent="0.2">
      <c r="A21" s="357">
        <f t="shared" si="0"/>
        <v>12</v>
      </c>
      <c r="B21" s="476"/>
      <c r="C21" s="483" t="s">
        <v>369</v>
      </c>
      <c r="D21" s="177" t="s">
        <v>377</v>
      </c>
      <c r="E21" s="111" t="s">
        <v>318</v>
      </c>
      <c r="F21" s="111" t="s">
        <v>321</v>
      </c>
      <c r="G21" s="177">
        <v>2000</v>
      </c>
      <c r="H21" s="254">
        <v>30</v>
      </c>
    </row>
    <row r="22" spans="1:8" ht="32" x14ac:dyDescent="0.2">
      <c r="A22" s="357">
        <f t="shared" si="0"/>
        <v>13</v>
      </c>
      <c r="B22" s="476"/>
      <c r="C22" s="483" t="s">
        <v>367</v>
      </c>
      <c r="D22" s="177" t="s">
        <v>543</v>
      </c>
      <c r="E22" s="111" t="s">
        <v>318</v>
      </c>
      <c r="F22" s="111" t="s">
        <v>321</v>
      </c>
      <c r="G22" s="177" t="s">
        <v>368</v>
      </c>
      <c r="H22" s="254">
        <v>30</v>
      </c>
    </row>
    <row r="23" spans="1:8" ht="32" x14ac:dyDescent="0.2">
      <c r="A23" s="357">
        <f t="shared" si="0"/>
        <v>14</v>
      </c>
      <c r="B23" s="476"/>
      <c r="C23" s="483" t="s">
        <v>364</v>
      </c>
      <c r="D23" s="111" t="s">
        <v>375</v>
      </c>
      <c r="E23" s="111" t="s">
        <v>318</v>
      </c>
      <c r="F23" s="111" t="s">
        <v>321</v>
      </c>
      <c r="G23" s="111">
        <v>2002</v>
      </c>
      <c r="H23" s="254">
        <v>30</v>
      </c>
    </row>
    <row r="24" spans="1:8" ht="48" x14ac:dyDescent="0.2">
      <c r="A24" s="357">
        <f t="shared" si="0"/>
        <v>15</v>
      </c>
      <c r="B24" s="476"/>
      <c r="C24" s="480" t="s">
        <v>544</v>
      </c>
      <c r="D24" s="481" t="s">
        <v>384</v>
      </c>
      <c r="E24" s="111" t="s">
        <v>318</v>
      </c>
      <c r="F24" s="111"/>
      <c r="G24" s="111">
        <v>1999</v>
      </c>
      <c r="H24" s="254">
        <v>30</v>
      </c>
    </row>
    <row r="25" spans="1:8" ht="32" x14ac:dyDescent="0.2">
      <c r="A25" s="357">
        <f t="shared" si="0"/>
        <v>16</v>
      </c>
      <c r="B25" s="476"/>
      <c r="C25" s="480" t="s">
        <v>392</v>
      </c>
      <c r="D25" s="481" t="s">
        <v>393</v>
      </c>
      <c r="E25" s="177" t="s">
        <v>396</v>
      </c>
      <c r="F25" s="111" t="s">
        <v>321</v>
      </c>
      <c r="G25" s="177">
        <v>2002</v>
      </c>
      <c r="H25" s="261">
        <v>30</v>
      </c>
    </row>
    <row r="26" spans="1:8" ht="49" thickBot="1" x14ac:dyDescent="0.25">
      <c r="A26" s="357">
        <f t="shared" si="0"/>
        <v>17</v>
      </c>
      <c r="B26" s="190"/>
      <c r="C26" s="189" t="s">
        <v>541</v>
      </c>
      <c r="D26" s="117" t="s">
        <v>566</v>
      </c>
      <c r="E26" s="117"/>
      <c r="F26" s="346" t="s">
        <v>321</v>
      </c>
      <c r="G26" s="117">
        <v>2005</v>
      </c>
      <c r="H26" s="262">
        <v>30</v>
      </c>
    </row>
    <row r="27" spans="1:8" ht="16" thickBot="1" x14ac:dyDescent="0.25">
      <c r="A27" s="273"/>
      <c r="G27" s="138" t="str">
        <f>"Total "&amp;LEFT(A7,3)</f>
        <v>Total I12</v>
      </c>
      <c r="H27" s="139">
        <f>SUM(H10:H26)</f>
        <v>860</v>
      </c>
    </row>
    <row r="29" spans="1:8" ht="53.25" customHeight="1" x14ac:dyDescent="0.2">
      <c r="A29" s="5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9" s="543"/>
      <c r="C29" s="543"/>
      <c r="D29" s="543"/>
      <c r="E29" s="543"/>
      <c r="F29" s="543"/>
      <c r="G29" s="543"/>
      <c r="H29" s="543"/>
    </row>
  </sheetData>
  <mergeCells count="3">
    <mergeCell ref="A7:H7"/>
    <mergeCell ref="A6:H6"/>
    <mergeCell ref="A29:H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9"/>
  <sheetViews>
    <sheetView topLeftCell="A4" zoomScale="231" zoomScaleNormal="100" workbookViewId="0">
      <selection activeCell="J25" sqref="J25"/>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s>
  <sheetData>
    <row r="1" spans="1:11" ht="16" x14ac:dyDescent="0.2">
      <c r="A1" s="209" t="str">
        <f>'Date initiale'!C3</f>
        <v>Universitatea de Arhitectură și Urbanism "Ion Mincu" București</v>
      </c>
      <c r="B1" s="209"/>
      <c r="C1" s="209"/>
      <c r="D1" s="16"/>
    </row>
    <row r="2" spans="1:11" ht="16" x14ac:dyDescent="0.2">
      <c r="A2" s="209" t="str">
        <f>'Date initiale'!B4&amp;" "&amp;'Date initiale'!C4</f>
        <v>Facultatea ARHITECTURA</v>
      </c>
      <c r="B2" s="209"/>
      <c r="C2" s="209"/>
      <c r="D2" s="16"/>
    </row>
    <row r="3" spans="1:11" ht="16" x14ac:dyDescent="0.2">
      <c r="A3" s="209" t="str">
        <f>'Date initiale'!B5&amp;" "&amp;'Date initiale'!C5</f>
        <v>Departamentul Sinteza Proiectării de Arhitectură</v>
      </c>
      <c r="B3" s="209"/>
      <c r="C3" s="209"/>
      <c r="D3" s="16"/>
    </row>
    <row r="4" spans="1:11" x14ac:dyDescent="0.2">
      <c r="A4" s="105" t="str">
        <f>'Date initiale'!C6&amp;", "&amp;'Date initiale'!C7</f>
        <v>TOFAN BOGDAN, profesor universitar</v>
      </c>
      <c r="B4" s="105"/>
      <c r="C4" s="105"/>
    </row>
    <row r="5" spans="1:11" x14ac:dyDescent="0.2">
      <c r="A5" s="105"/>
      <c r="B5" s="105"/>
      <c r="C5" s="105"/>
    </row>
    <row r="6" spans="1:11" ht="16" x14ac:dyDescent="0.2">
      <c r="A6" s="547" t="s">
        <v>110</v>
      </c>
      <c r="B6" s="547"/>
      <c r="C6" s="547"/>
      <c r="D6" s="547"/>
      <c r="E6" s="547"/>
      <c r="F6" s="547"/>
      <c r="G6" s="547"/>
      <c r="H6" s="547"/>
    </row>
    <row r="7" spans="1:11" ht="36" customHeight="1" x14ac:dyDescent="0.2">
      <c r="A7" s="54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44"/>
      <c r="C7" s="544"/>
      <c r="D7" s="544"/>
      <c r="E7" s="544"/>
      <c r="F7" s="544"/>
      <c r="G7" s="544"/>
      <c r="H7" s="544"/>
    </row>
    <row r="8" spans="1:11" ht="17" thickBot="1" x14ac:dyDescent="0.25">
      <c r="A8" s="43"/>
      <c r="B8" s="43"/>
      <c r="C8" s="43"/>
      <c r="D8" s="43"/>
      <c r="E8" s="43"/>
      <c r="F8" s="43"/>
      <c r="G8" s="43"/>
      <c r="H8" s="43"/>
    </row>
    <row r="9" spans="1:11" ht="54" customHeight="1" thickBot="1" x14ac:dyDescent="0.25">
      <c r="A9" s="164" t="s">
        <v>55</v>
      </c>
      <c r="B9" s="186" t="s">
        <v>72</v>
      </c>
      <c r="C9" s="196" t="s">
        <v>70</v>
      </c>
      <c r="D9" s="196" t="s">
        <v>71</v>
      </c>
      <c r="E9" s="186" t="s">
        <v>139</v>
      </c>
      <c r="F9" s="186" t="s">
        <v>138</v>
      </c>
      <c r="G9" s="196" t="s">
        <v>87</v>
      </c>
      <c r="H9" s="187" t="s">
        <v>147</v>
      </c>
      <c r="J9" s="212" t="s">
        <v>108</v>
      </c>
    </row>
    <row r="10" spans="1:11" ht="32" x14ac:dyDescent="0.2">
      <c r="A10" s="366">
        <v>1</v>
      </c>
      <c r="B10" s="367"/>
      <c r="C10" s="368" t="s">
        <v>391</v>
      </c>
      <c r="D10" s="367" t="s">
        <v>388</v>
      </c>
      <c r="E10" s="339" t="s">
        <v>318</v>
      </c>
      <c r="F10" s="339" t="s">
        <v>319</v>
      </c>
      <c r="G10" s="367">
        <v>1992</v>
      </c>
      <c r="H10" s="369">
        <v>15</v>
      </c>
      <c r="J10" s="213" t="s">
        <v>162</v>
      </c>
      <c r="K10" t="s">
        <v>258</v>
      </c>
    </row>
    <row r="11" spans="1:11" ht="32" x14ac:dyDescent="0.2">
      <c r="A11" s="370">
        <f>A10+1</f>
        <v>2</v>
      </c>
      <c r="B11" s="371"/>
      <c r="C11" s="372" t="s">
        <v>390</v>
      </c>
      <c r="D11" s="371" t="s">
        <v>394</v>
      </c>
      <c r="E11" s="342" t="s">
        <v>389</v>
      </c>
      <c r="F11" s="342" t="s">
        <v>319</v>
      </c>
      <c r="G11" s="371">
        <v>1992</v>
      </c>
      <c r="H11" s="352">
        <v>15</v>
      </c>
    </row>
    <row r="12" spans="1:11" ht="48" x14ac:dyDescent="0.2">
      <c r="A12" s="370">
        <f t="shared" ref="A12:A26" si="0">A11+1</f>
        <v>3</v>
      </c>
      <c r="B12" s="358"/>
      <c r="C12" s="345" t="s">
        <v>366</v>
      </c>
      <c r="D12" s="346" t="s">
        <v>376</v>
      </c>
      <c r="E12" s="346" t="s">
        <v>318</v>
      </c>
      <c r="F12" s="342" t="s">
        <v>319</v>
      </c>
      <c r="G12" s="346">
        <v>1998</v>
      </c>
      <c r="H12" s="373">
        <v>15</v>
      </c>
    </row>
    <row r="13" spans="1:11" ht="32" x14ac:dyDescent="0.2">
      <c r="A13" s="370">
        <f t="shared" si="0"/>
        <v>4</v>
      </c>
      <c r="B13" s="371"/>
      <c r="C13" s="372" t="s">
        <v>378</v>
      </c>
      <c r="D13" s="371" t="s">
        <v>379</v>
      </c>
      <c r="E13" s="346" t="s">
        <v>318</v>
      </c>
      <c r="F13" s="346" t="s">
        <v>319</v>
      </c>
      <c r="G13" s="371">
        <v>2000</v>
      </c>
      <c r="H13" s="373">
        <v>15</v>
      </c>
    </row>
    <row r="14" spans="1:11" ht="32" x14ac:dyDescent="0.2">
      <c r="A14" s="370">
        <f t="shared" si="0"/>
        <v>5</v>
      </c>
      <c r="B14" s="371"/>
      <c r="C14" s="372" t="s">
        <v>382</v>
      </c>
      <c r="D14" s="371" t="s">
        <v>380</v>
      </c>
      <c r="E14" s="346" t="s">
        <v>318</v>
      </c>
      <c r="F14" s="346" t="s">
        <v>319</v>
      </c>
      <c r="G14" s="371">
        <v>2000</v>
      </c>
      <c r="H14" s="352">
        <v>15</v>
      </c>
    </row>
    <row r="15" spans="1:11" ht="32" x14ac:dyDescent="0.2">
      <c r="A15" s="370">
        <f t="shared" si="0"/>
        <v>6</v>
      </c>
      <c r="B15" s="374"/>
      <c r="C15" s="375" t="s">
        <v>414</v>
      </c>
      <c r="D15" s="374" t="s">
        <v>395</v>
      </c>
      <c r="E15" s="346" t="s">
        <v>318</v>
      </c>
      <c r="F15" s="346" t="s">
        <v>319</v>
      </c>
      <c r="G15" s="371">
        <v>2002</v>
      </c>
      <c r="H15" s="352">
        <v>15</v>
      </c>
    </row>
    <row r="16" spans="1:11" ht="48" x14ac:dyDescent="0.2">
      <c r="A16" s="370">
        <f t="shared" si="0"/>
        <v>7</v>
      </c>
      <c r="B16" s="374"/>
      <c r="C16" s="375" t="s">
        <v>398</v>
      </c>
      <c r="D16" s="374" t="s">
        <v>399</v>
      </c>
      <c r="E16" s="346" t="s">
        <v>318</v>
      </c>
      <c r="F16" s="346" t="s">
        <v>319</v>
      </c>
      <c r="G16" s="374">
        <v>2004</v>
      </c>
      <c r="H16" s="376">
        <v>15</v>
      </c>
    </row>
    <row r="17" spans="1:8" ht="32" x14ac:dyDescent="0.2">
      <c r="A17" s="370">
        <f t="shared" si="0"/>
        <v>8</v>
      </c>
      <c r="B17" s="374"/>
      <c r="C17" s="375" t="s">
        <v>411</v>
      </c>
      <c r="D17" s="374" t="s">
        <v>412</v>
      </c>
      <c r="E17" s="346" t="s">
        <v>318</v>
      </c>
      <c r="F17" s="346" t="s">
        <v>319</v>
      </c>
      <c r="G17" s="374">
        <v>2004</v>
      </c>
      <c r="H17" s="376">
        <v>15</v>
      </c>
    </row>
    <row r="18" spans="1:8" ht="32" x14ac:dyDescent="0.2">
      <c r="A18" s="370">
        <f t="shared" si="0"/>
        <v>9</v>
      </c>
      <c r="B18" s="374"/>
      <c r="C18" s="375" t="s">
        <v>421</v>
      </c>
      <c r="D18" s="374" t="s">
        <v>422</v>
      </c>
      <c r="E18" s="346" t="s">
        <v>318</v>
      </c>
      <c r="F18" s="346" t="s">
        <v>319</v>
      </c>
      <c r="G18" s="374">
        <v>2011</v>
      </c>
      <c r="H18" s="376">
        <v>15</v>
      </c>
    </row>
    <row r="19" spans="1:8" ht="32" x14ac:dyDescent="0.2">
      <c r="A19" s="370">
        <f t="shared" si="0"/>
        <v>10</v>
      </c>
      <c r="B19" s="374"/>
      <c r="C19" s="375" t="s">
        <v>419</v>
      </c>
      <c r="D19" s="374" t="s">
        <v>448</v>
      </c>
      <c r="E19" s="346" t="s">
        <v>318</v>
      </c>
      <c r="F19" s="346" t="s">
        <v>319</v>
      </c>
      <c r="G19" s="374">
        <v>2013</v>
      </c>
      <c r="H19" s="376">
        <v>15</v>
      </c>
    </row>
    <row r="20" spans="1:8" ht="32" x14ac:dyDescent="0.2">
      <c r="A20" s="370">
        <f t="shared" si="0"/>
        <v>11</v>
      </c>
      <c r="B20" s="374"/>
      <c r="C20" s="375" t="s">
        <v>417</v>
      </c>
      <c r="D20" s="374" t="s">
        <v>418</v>
      </c>
      <c r="E20" s="346" t="s">
        <v>410</v>
      </c>
      <c r="F20" s="346" t="s">
        <v>319</v>
      </c>
      <c r="G20" s="374">
        <v>2014</v>
      </c>
      <c r="H20" s="376">
        <v>15</v>
      </c>
    </row>
    <row r="21" spans="1:8" ht="32" x14ac:dyDescent="0.2">
      <c r="A21" s="370">
        <f t="shared" si="0"/>
        <v>12</v>
      </c>
      <c r="B21" s="374"/>
      <c r="C21" s="375" t="s">
        <v>420</v>
      </c>
      <c r="D21" s="374" t="s">
        <v>447</v>
      </c>
      <c r="E21" s="346" t="s">
        <v>318</v>
      </c>
      <c r="F21" s="346" t="s">
        <v>319</v>
      </c>
      <c r="G21" s="374">
        <v>2016</v>
      </c>
      <c r="H21" s="376">
        <v>15</v>
      </c>
    </row>
    <row r="22" spans="1:8" ht="32" x14ac:dyDescent="0.2">
      <c r="A22" s="370">
        <f t="shared" si="0"/>
        <v>13</v>
      </c>
      <c r="B22" s="374"/>
      <c r="C22" s="375" t="s">
        <v>423</v>
      </c>
      <c r="D22" s="374" t="s">
        <v>446</v>
      </c>
      <c r="E22" s="377" t="s">
        <v>424</v>
      </c>
      <c r="F22" s="346" t="s">
        <v>319</v>
      </c>
      <c r="G22" s="374">
        <v>2017</v>
      </c>
      <c r="H22" s="376">
        <v>10</v>
      </c>
    </row>
    <row r="23" spans="1:8" ht="48" x14ac:dyDescent="0.2">
      <c r="A23" s="370">
        <f>A22+1</f>
        <v>14</v>
      </c>
      <c r="B23" s="374"/>
      <c r="C23" s="375" t="s">
        <v>401</v>
      </c>
      <c r="D23" s="374" t="s">
        <v>402</v>
      </c>
      <c r="E23" s="346" t="s">
        <v>318</v>
      </c>
      <c r="F23" s="346" t="s">
        <v>403</v>
      </c>
      <c r="G23" s="374" t="s">
        <v>400</v>
      </c>
      <c r="H23" s="376">
        <v>7.5</v>
      </c>
    </row>
    <row r="24" spans="1:8" ht="32" x14ac:dyDescent="0.2">
      <c r="A24" s="370">
        <f t="shared" si="0"/>
        <v>15</v>
      </c>
      <c r="B24" s="374"/>
      <c r="C24" s="375" t="s">
        <v>413</v>
      </c>
      <c r="D24" s="374" t="s">
        <v>416</v>
      </c>
      <c r="E24" s="346" t="s">
        <v>410</v>
      </c>
      <c r="F24" s="346" t="s">
        <v>319</v>
      </c>
      <c r="G24" s="374" t="s">
        <v>415</v>
      </c>
      <c r="H24" s="376">
        <v>15</v>
      </c>
    </row>
    <row r="25" spans="1:8" ht="32" x14ac:dyDescent="0.2">
      <c r="A25" s="370">
        <f t="shared" si="0"/>
        <v>16</v>
      </c>
      <c r="B25" s="374"/>
      <c r="C25" s="375" t="s">
        <v>497</v>
      </c>
      <c r="D25" s="374"/>
      <c r="E25" s="377" t="s">
        <v>424</v>
      </c>
      <c r="F25" s="377" t="s">
        <v>319</v>
      </c>
      <c r="G25" s="374">
        <v>2017</v>
      </c>
      <c r="H25" s="376">
        <v>10</v>
      </c>
    </row>
    <row r="26" spans="1:8" ht="33" thickBot="1" x14ac:dyDescent="0.25">
      <c r="A26" s="370">
        <f t="shared" si="0"/>
        <v>17</v>
      </c>
      <c r="B26" s="379"/>
      <c r="C26" s="380" t="s">
        <v>407</v>
      </c>
      <c r="D26" s="379" t="s">
        <v>409</v>
      </c>
      <c r="E26" s="381" t="s">
        <v>410</v>
      </c>
      <c r="F26" s="381" t="s">
        <v>319</v>
      </c>
      <c r="G26" s="379" t="s">
        <v>408</v>
      </c>
      <c r="H26" s="382">
        <v>15</v>
      </c>
    </row>
    <row r="27" spans="1:8" ht="16" thickBot="1" x14ac:dyDescent="0.25">
      <c r="A27" s="276"/>
      <c r="G27" s="138" t="str">
        <f>"Total "&amp;LEFT(A7,3)</f>
        <v>Total I13</v>
      </c>
      <c r="H27" s="139">
        <f>SUM(H10:H26)</f>
        <v>237.5</v>
      </c>
    </row>
    <row r="29" spans="1:8" ht="53.25" customHeight="1" x14ac:dyDescent="0.2">
      <c r="A29" s="5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9" s="543"/>
      <c r="C29" s="543"/>
      <c r="D29" s="543"/>
      <c r="E29" s="543"/>
      <c r="F29" s="543"/>
      <c r="G29" s="543"/>
      <c r="H29" s="543"/>
    </row>
  </sheetData>
  <sortState xmlns:xlrd2="http://schemas.microsoft.com/office/spreadsheetml/2017/richdata2" ref="A10:H27">
    <sortCondition ref="G10"/>
  </sortState>
  <mergeCells count="3">
    <mergeCell ref="A7:H7"/>
    <mergeCell ref="A6:H6"/>
    <mergeCell ref="A29:H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topLeftCell="A5" zoomScale="224" workbookViewId="0">
      <selection activeCell="K10" sqref="K10"/>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5" customWidth="1"/>
  </cols>
  <sheetData>
    <row r="1" spans="1:11" ht="16" x14ac:dyDescent="0.2">
      <c r="A1" s="209" t="str">
        <f>'Date initiale'!C3</f>
        <v>Universitatea de Arhitectură și Urbanism "Ion Mincu" București</v>
      </c>
      <c r="B1" s="209"/>
      <c r="C1" s="209"/>
      <c r="D1" s="16"/>
      <c r="E1" s="16"/>
      <c r="F1" s="16"/>
    </row>
    <row r="2" spans="1:11" ht="16" x14ac:dyDescent="0.2">
      <c r="A2" s="209" t="str">
        <f>'Date initiale'!B4&amp;" "&amp;'Date initiale'!C4</f>
        <v>Facultatea ARHITECTURA</v>
      </c>
      <c r="B2" s="209"/>
      <c r="C2" s="209"/>
      <c r="D2" s="16"/>
      <c r="E2" s="16"/>
      <c r="F2" s="16"/>
    </row>
    <row r="3" spans="1:11" ht="16" x14ac:dyDescent="0.2">
      <c r="A3" s="209" t="str">
        <f>'Date initiale'!B5&amp;" "&amp;'Date initiale'!C5</f>
        <v>Departamentul Sinteza Proiectării de Arhitectură</v>
      </c>
      <c r="B3" s="209"/>
      <c r="C3" s="209"/>
      <c r="D3" s="16"/>
      <c r="E3" s="16"/>
      <c r="F3" s="16"/>
    </row>
    <row r="4" spans="1:11" ht="16" x14ac:dyDescent="0.2">
      <c r="A4" s="210" t="str">
        <f>'Date initiale'!C6&amp;", "&amp;'Date initiale'!C7</f>
        <v>TOFAN BOGDAN, profesor universitar</v>
      </c>
      <c r="B4" s="210"/>
      <c r="C4" s="210"/>
      <c r="D4" s="16"/>
      <c r="E4" s="16"/>
      <c r="F4" s="16"/>
    </row>
    <row r="5" spans="1:11" ht="16" x14ac:dyDescent="0.2">
      <c r="A5" s="210"/>
      <c r="B5" s="210"/>
      <c r="C5" s="210"/>
      <c r="D5" s="16"/>
      <c r="E5" s="16"/>
      <c r="F5" s="16"/>
    </row>
    <row r="6" spans="1:11" ht="16" x14ac:dyDescent="0.2">
      <c r="A6" s="541" t="s">
        <v>110</v>
      </c>
      <c r="B6" s="541"/>
      <c r="C6" s="541"/>
      <c r="D6" s="541"/>
      <c r="E6" s="541"/>
      <c r="F6" s="541"/>
      <c r="G6" s="541"/>
      <c r="H6" s="541"/>
    </row>
    <row r="7" spans="1:11" ht="54" customHeight="1" x14ac:dyDescent="0.2">
      <c r="A7" s="544"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44"/>
      <c r="C7" s="544"/>
      <c r="D7" s="544"/>
      <c r="E7" s="544"/>
      <c r="F7" s="544"/>
      <c r="G7" s="544"/>
      <c r="H7" s="544"/>
    </row>
    <row r="8" spans="1:11" ht="17" thickBot="1" x14ac:dyDescent="0.25">
      <c r="A8" s="43"/>
      <c r="B8" s="43"/>
      <c r="C8" s="43"/>
      <c r="D8" s="43"/>
      <c r="E8" s="43"/>
      <c r="F8" s="54"/>
      <c r="G8" s="54"/>
      <c r="H8" s="54"/>
    </row>
    <row r="9" spans="1:11" ht="49" thickBot="1" x14ac:dyDescent="0.25">
      <c r="A9" s="164" t="s">
        <v>55</v>
      </c>
      <c r="B9" s="186" t="s">
        <v>72</v>
      </c>
      <c r="C9" s="196" t="s">
        <v>70</v>
      </c>
      <c r="D9" s="196" t="s">
        <v>71</v>
      </c>
      <c r="E9" s="186" t="s">
        <v>140</v>
      </c>
      <c r="F9" s="186" t="s">
        <v>138</v>
      </c>
      <c r="G9" s="196" t="s">
        <v>87</v>
      </c>
      <c r="H9" s="187" t="s">
        <v>147</v>
      </c>
      <c r="J9" s="212" t="s">
        <v>108</v>
      </c>
    </row>
    <row r="10" spans="1:11" x14ac:dyDescent="0.2">
      <c r="A10" s="203">
        <v>1</v>
      </c>
      <c r="B10" s="204"/>
      <c r="C10" s="204"/>
      <c r="D10" s="204"/>
      <c r="E10" s="204"/>
      <c r="F10" s="204"/>
      <c r="G10" s="204"/>
      <c r="H10" s="205"/>
      <c r="J10" s="213" t="s">
        <v>165</v>
      </c>
      <c r="K10" s="294" t="s">
        <v>258</v>
      </c>
    </row>
    <row r="11" spans="1:11" x14ac:dyDescent="0.2">
      <c r="A11" s="195">
        <f>A10+1</f>
        <v>2</v>
      </c>
      <c r="B11" s="201"/>
      <c r="C11" s="188"/>
      <c r="D11" s="188"/>
      <c r="E11" s="202"/>
      <c r="F11" s="202"/>
      <c r="G11" s="188"/>
      <c r="H11" s="176"/>
    </row>
    <row r="12" spans="1:11" x14ac:dyDescent="0.2">
      <c r="A12" s="195">
        <f t="shared" ref="A12:A19" si="0">A11+1</f>
        <v>3</v>
      </c>
      <c r="B12" s="174"/>
      <c r="C12" s="111"/>
      <c r="D12" s="111"/>
      <c r="E12" s="111"/>
      <c r="F12" s="111"/>
      <c r="G12" s="111"/>
      <c r="H12" s="176"/>
    </row>
    <row r="13" spans="1:11" x14ac:dyDescent="0.2">
      <c r="A13" s="195">
        <f t="shared" si="0"/>
        <v>4</v>
      </c>
      <c r="B13" s="111"/>
      <c r="C13" s="111"/>
      <c r="D13" s="111"/>
      <c r="E13" s="111"/>
      <c r="F13" s="111"/>
      <c r="G13" s="111"/>
      <c r="H13" s="176"/>
    </row>
    <row r="14" spans="1:11" x14ac:dyDescent="0.2">
      <c r="A14" s="195">
        <f t="shared" si="0"/>
        <v>5</v>
      </c>
      <c r="B14" s="174"/>
      <c r="C14" s="111"/>
      <c r="D14" s="111"/>
      <c r="E14" s="111"/>
      <c r="F14" s="111"/>
      <c r="G14" s="111"/>
      <c r="H14" s="176"/>
    </row>
    <row r="15" spans="1:11" x14ac:dyDescent="0.2">
      <c r="A15" s="195">
        <f t="shared" si="0"/>
        <v>6</v>
      </c>
      <c r="B15" s="111"/>
      <c r="C15" s="111"/>
      <c r="D15" s="111"/>
      <c r="E15" s="111"/>
      <c r="F15" s="111"/>
      <c r="G15" s="111"/>
      <c r="H15" s="176"/>
    </row>
    <row r="16" spans="1:11" x14ac:dyDescent="0.2">
      <c r="A16" s="195">
        <f t="shared" si="0"/>
        <v>7</v>
      </c>
      <c r="B16" s="174"/>
      <c r="C16" s="111"/>
      <c r="D16" s="111"/>
      <c r="E16" s="111"/>
      <c r="F16" s="111"/>
      <c r="G16" s="111"/>
      <c r="H16" s="176"/>
    </row>
    <row r="17" spans="1:8" x14ac:dyDescent="0.2">
      <c r="A17" s="195">
        <f t="shared" si="0"/>
        <v>8</v>
      </c>
      <c r="B17" s="111"/>
      <c r="C17" s="111"/>
      <c r="D17" s="111"/>
      <c r="E17" s="111"/>
      <c r="F17" s="111"/>
      <c r="G17" s="111"/>
      <c r="H17" s="176"/>
    </row>
    <row r="18" spans="1:8" x14ac:dyDescent="0.2">
      <c r="A18" s="195">
        <f t="shared" si="0"/>
        <v>9</v>
      </c>
      <c r="B18" s="174"/>
      <c r="C18" s="111"/>
      <c r="D18" s="111"/>
      <c r="E18" s="111"/>
      <c r="F18" s="111"/>
      <c r="G18" s="111"/>
      <c r="H18" s="176"/>
    </row>
    <row r="19" spans="1:8" ht="16" thickBot="1" x14ac:dyDescent="0.25">
      <c r="A19" s="206">
        <f t="shared" si="0"/>
        <v>10</v>
      </c>
      <c r="B19" s="117"/>
      <c r="C19" s="117"/>
      <c r="D19" s="117"/>
      <c r="E19" s="117"/>
      <c r="F19" s="117"/>
      <c r="G19" s="117"/>
      <c r="H19" s="183"/>
    </row>
    <row r="20" spans="1:8" ht="16" thickBot="1" x14ac:dyDescent="0.25">
      <c r="A20" s="276"/>
      <c r="G20" s="138" t="str">
        <f>"Total "&amp;LEFT(A7,4)</f>
        <v>Total I14a</v>
      </c>
      <c r="H20" s="139">
        <f>SUM(H10:H19)</f>
        <v>0</v>
      </c>
    </row>
    <row r="22" spans="1:8" ht="53.25" customHeight="1" x14ac:dyDescent="0.2">
      <c r="A22" s="5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43"/>
      <c r="C22" s="543"/>
      <c r="D22" s="543"/>
      <c r="E22" s="543"/>
      <c r="F22" s="543"/>
      <c r="G22" s="543"/>
      <c r="H22" s="543"/>
    </row>
    <row r="40" spans="1:9" ht="16" thickBot="1" x14ac:dyDescent="0.25"/>
    <row r="41" spans="1:9" ht="54" customHeight="1" thickBot="1" x14ac:dyDescent="0.25">
      <c r="A41" s="185" t="s">
        <v>69</v>
      </c>
      <c r="B41" s="186" t="s">
        <v>72</v>
      </c>
      <c r="C41" s="196" t="s">
        <v>70</v>
      </c>
      <c r="D41" s="196" t="s">
        <v>71</v>
      </c>
      <c r="E41" s="186" t="s">
        <v>139</v>
      </c>
      <c r="F41" s="186" t="s">
        <v>139</v>
      </c>
      <c r="G41" s="186" t="s">
        <v>138</v>
      </c>
      <c r="H41" s="196" t="s">
        <v>87</v>
      </c>
      <c r="I41" s="187"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topLeftCell="A11" zoomScale="290" zoomScaleNormal="100" workbookViewId="0">
      <selection activeCell="H16" sqref="H16"/>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s>
  <sheetData>
    <row r="1" spans="1:11" ht="16" x14ac:dyDescent="0.2">
      <c r="A1" s="211" t="str">
        <f>'Date initiale'!C3</f>
        <v>Universitatea de Arhitectură și Urbanism "Ion Mincu" București</v>
      </c>
      <c r="B1" s="211"/>
      <c r="C1" s="211"/>
      <c r="D1" s="27"/>
      <c r="E1" s="27"/>
      <c r="F1" s="27"/>
      <c r="G1" s="27"/>
      <c r="H1" s="27"/>
    </row>
    <row r="2" spans="1:11" ht="16" x14ac:dyDescent="0.2">
      <c r="A2" s="211" t="str">
        <f>'Date initiale'!B4&amp;" "&amp;'Date initiale'!C4</f>
        <v>Facultatea ARHITECTURA</v>
      </c>
      <c r="B2" s="211"/>
      <c r="C2" s="211"/>
      <c r="D2" s="27"/>
      <c r="E2" s="27"/>
      <c r="F2" s="27"/>
      <c r="G2" s="27"/>
      <c r="H2" s="27"/>
    </row>
    <row r="3" spans="1:11" ht="16" x14ac:dyDescent="0.2">
      <c r="A3" s="211" t="str">
        <f>'Date initiale'!B5&amp;" "&amp;'Date initiale'!C5</f>
        <v>Departamentul Sinteza Proiectării de Arhitectură</v>
      </c>
      <c r="B3" s="211"/>
      <c r="C3" s="211"/>
      <c r="D3" s="27"/>
      <c r="E3" s="27"/>
      <c r="F3" s="27"/>
      <c r="G3" s="27"/>
      <c r="H3" s="27"/>
    </row>
    <row r="4" spans="1:11" ht="16" x14ac:dyDescent="0.2">
      <c r="A4" s="211" t="str">
        <f>'Date initiale'!C6&amp;", "&amp;'Date initiale'!C7</f>
        <v>TOFAN BOGDAN, profesor universitar</v>
      </c>
      <c r="B4" s="211"/>
      <c r="C4" s="211"/>
      <c r="D4" s="27"/>
      <c r="E4" s="27"/>
      <c r="F4" s="27"/>
      <c r="G4" s="27"/>
      <c r="H4" s="27"/>
    </row>
    <row r="5" spans="1:11" ht="16" x14ac:dyDescent="0.2">
      <c r="A5" s="211"/>
      <c r="B5" s="211"/>
      <c r="C5" s="211"/>
      <c r="D5" s="27"/>
      <c r="E5" s="27"/>
      <c r="F5" s="27"/>
      <c r="G5" s="27"/>
      <c r="H5" s="27"/>
    </row>
    <row r="6" spans="1:11" ht="16" x14ac:dyDescent="0.2">
      <c r="A6" s="548" t="s">
        <v>110</v>
      </c>
      <c r="B6" s="548"/>
      <c r="C6" s="548"/>
      <c r="D6" s="548"/>
      <c r="E6" s="548"/>
      <c r="F6" s="548"/>
      <c r="G6" s="548"/>
      <c r="H6" s="548"/>
    </row>
    <row r="7" spans="1:11" ht="36.75" customHeight="1" x14ac:dyDescent="0.2">
      <c r="A7" s="544" t="str">
        <f>'Descriere indicatori'!B19&amp;"b. "&amp;'Descriere indicatori'!C20</f>
        <v xml:space="preserve">I14b. Proiect urbanistic şi peisagistic la nivelul Planurilor Generale / Zonale ale Localităţilor (inclusiv studii de fundamentare, de inserţie, de oportunitate) avizate** </v>
      </c>
      <c r="B7" s="544"/>
      <c r="C7" s="544"/>
      <c r="D7" s="544"/>
      <c r="E7" s="544"/>
      <c r="F7" s="544"/>
      <c r="G7" s="544"/>
      <c r="H7" s="544"/>
    </row>
    <row r="8" spans="1:11" ht="19.5" customHeight="1" thickBot="1" x14ac:dyDescent="0.25">
      <c r="A8" s="45"/>
      <c r="B8" s="45"/>
      <c r="C8" s="45"/>
      <c r="D8" s="45"/>
      <c r="E8" s="45"/>
      <c r="F8" s="45"/>
      <c r="G8" s="45"/>
      <c r="H8" s="45"/>
    </row>
    <row r="9" spans="1:11" ht="49" thickBot="1" x14ac:dyDescent="0.25">
      <c r="A9" s="134" t="s">
        <v>55</v>
      </c>
      <c r="B9" s="186" t="s">
        <v>72</v>
      </c>
      <c r="C9" s="196" t="s">
        <v>70</v>
      </c>
      <c r="D9" s="196" t="s">
        <v>71</v>
      </c>
      <c r="E9" s="186" t="s">
        <v>140</v>
      </c>
      <c r="F9" s="186" t="s">
        <v>138</v>
      </c>
      <c r="G9" s="196" t="s">
        <v>87</v>
      </c>
      <c r="H9" s="187" t="s">
        <v>147</v>
      </c>
      <c r="J9" s="212" t="s">
        <v>108</v>
      </c>
    </row>
    <row r="10" spans="1:11" ht="48" x14ac:dyDescent="0.2">
      <c r="A10" s="359">
        <v>1</v>
      </c>
      <c r="B10" s="360"/>
      <c r="C10" s="342" t="s">
        <v>432</v>
      </c>
      <c r="D10" s="342" t="s">
        <v>372</v>
      </c>
      <c r="E10" s="342" t="s">
        <v>320</v>
      </c>
      <c r="F10" s="342" t="s">
        <v>321</v>
      </c>
      <c r="G10" s="342">
        <v>1993</v>
      </c>
      <c r="H10" s="343">
        <v>15</v>
      </c>
      <c r="J10" s="213" t="s">
        <v>166</v>
      </c>
      <c r="K10" s="294" t="s">
        <v>258</v>
      </c>
    </row>
    <row r="11" spans="1:11" ht="48" x14ac:dyDescent="0.2">
      <c r="A11" s="361">
        <v>2</v>
      </c>
      <c r="B11" s="362"/>
      <c r="C11" s="346" t="s">
        <v>443</v>
      </c>
      <c r="D11" s="363" t="s">
        <v>444</v>
      </c>
      <c r="E11" s="363" t="s">
        <v>320</v>
      </c>
      <c r="F11" s="56" t="s">
        <v>568</v>
      </c>
      <c r="G11" s="512" t="s">
        <v>575</v>
      </c>
      <c r="H11" s="249">
        <v>7.5</v>
      </c>
    </row>
    <row r="12" spans="1:11" ht="32" x14ac:dyDescent="0.2">
      <c r="A12" s="361">
        <f>A11+1</f>
        <v>3</v>
      </c>
      <c r="B12" s="358"/>
      <c r="C12" s="346" t="s">
        <v>431</v>
      </c>
      <c r="D12" s="346" t="s">
        <v>610</v>
      </c>
      <c r="E12" s="346" t="s">
        <v>320</v>
      </c>
      <c r="F12" s="342" t="s">
        <v>321</v>
      </c>
      <c r="G12" s="342">
        <v>2004</v>
      </c>
      <c r="H12" s="347">
        <v>15</v>
      </c>
    </row>
    <row r="13" spans="1:11" ht="32" x14ac:dyDescent="0.2">
      <c r="A13" s="361">
        <f>A12+1</f>
        <v>4</v>
      </c>
      <c r="B13" s="358"/>
      <c r="C13" s="346" t="s">
        <v>445</v>
      </c>
      <c r="D13" s="346" t="s">
        <v>610</v>
      </c>
      <c r="E13" s="346" t="s">
        <v>320</v>
      </c>
      <c r="F13" s="342" t="s">
        <v>321</v>
      </c>
      <c r="G13" s="364">
        <v>2014</v>
      </c>
      <c r="H13" s="347">
        <v>15</v>
      </c>
    </row>
    <row r="14" spans="1:11" ht="32" x14ac:dyDescent="0.2">
      <c r="A14" s="361">
        <f>A13+1</f>
        <v>5</v>
      </c>
      <c r="B14" s="358"/>
      <c r="C14" s="346" t="s">
        <v>466</v>
      </c>
      <c r="D14" s="346" t="s">
        <v>610</v>
      </c>
      <c r="E14" s="346" t="s">
        <v>320</v>
      </c>
      <c r="F14" s="365" t="s">
        <v>321</v>
      </c>
      <c r="G14" s="365">
        <v>2016</v>
      </c>
      <c r="H14" s="347">
        <v>15</v>
      </c>
    </row>
    <row r="15" spans="1:11" ht="32" x14ac:dyDescent="0.2">
      <c r="A15" s="513">
        <v>6</v>
      </c>
      <c r="B15" s="12"/>
      <c r="C15" s="516" t="s">
        <v>611</v>
      </c>
      <c r="D15" s="18" t="s">
        <v>612</v>
      </c>
      <c r="E15" s="517" t="s">
        <v>320</v>
      </c>
      <c r="F15" s="365" t="s">
        <v>321</v>
      </c>
      <c r="G15" s="515">
        <v>2022</v>
      </c>
      <c r="H15" s="514">
        <v>7.5</v>
      </c>
    </row>
    <row r="16" spans="1:11" x14ac:dyDescent="0.2">
      <c r="A16" s="173"/>
      <c r="B16" s="174"/>
      <c r="C16" s="207"/>
      <c r="D16" s="111"/>
      <c r="E16" s="111"/>
      <c r="F16" s="111"/>
      <c r="G16" s="184"/>
      <c r="H16" s="249"/>
    </row>
    <row r="17" spans="1:8" x14ac:dyDescent="0.2">
      <c r="A17" s="173"/>
      <c r="B17" s="174"/>
      <c r="C17" s="200"/>
      <c r="D17" s="111"/>
      <c r="E17" s="208"/>
      <c r="F17" s="208"/>
      <c r="G17" s="208"/>
      <c r="H17" s="249"/>
    </row>
    <row r="18" spans="1:8" x14ac:dyDescent="0.2">
      <c r="A18" s="173"/>
      <c r="B18" s="174"/>
      <c r="C18" s="207"/>
      <c r="D18" s="111"/>
      <c r="E18" s="208"/>
      <c r="F18" s="208"/>
      <c r="G18" s="208"/>
      <c r="H18" s="249"/>
    </row>
    <row r="19" spans="1:8" ht="16" thickBot="1" x14ac:dyDescent="0.25">
      <c r="A19" s="180"/>
      <c r="B19" s="190"/>
      <c r="C19" s="316"/>
      <c r="D19" s="117"/>
      <c r="E19" s="117"/>
      <c r="F19" s="117"/>
      <c r="G19" s="117"/>
      <c r="H19" s="262"/>
    </row>
    <row r="20" spans="1:8" ht="17" thickBot="1" x14ac:dyDescent="0.25">
      <c r="A20" s="277"/>
      <c r="B20" s="184"/>
      <c r="C20" s="315"/>
      <c r="D20" s="184"/>
      <c r="E20" s="184"/>
      <c r="F20" s="184"/>
      <c r="G20" s="318" t="str">
        <f>"Total "&amp;LEFT(A7,4)</f>
        <v>Total I14b</v>
      </c>
      <c r="H20" s="317">
        <f>SUM(H10:H19)</f>
        <v>75</v>
      </c>
    </row>
    <row r="22" spans="1:8" ht="53.25" customHeight="1" x14ac:dyDescent="0.2">
      <c r="A22" s="5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43"/>
      <c r="C22" s="543"/>
      <c r="D22" s="543"/>
      <c r="E22" s="543"/>
      <c r="F22" s="543"/>
      <c r="G22" s="543"/>
      <c r="H22" s="543"/>
    </row>
  </sheetData>
  <sortState xmlns:xlrd2="http://schemas.microsoft.com/office/spreadsheetml/2017/richdata2" ref="A10:H20">
    <sortCondition ref="G14"/>
  </sortState>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topLeftCell="A7" zoomScale="225" workbookViewId="0">
      <selection activeCell="C10" sqref="C10"/>
    </sheetView>
  </sheetViews>
  <sheetFormatPr baseColWidth="10" defaultColWidth="9.16406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33203125" customWidth="1"/>
  </cols>
  <sheetData>
    <row r="1" spans="1:11" ht="16" x14ac:dyDescent="0.2">
      <c r="A1" s="209" t="str">
        <f>'Date initiale'!C3</f>
        <v>Universitatea de Arhitectură și Urbanism "Ion Mincu" București</v>
      </c>
      <c r="B1" s="209"/>
      <c r="C1" s="209"/>
      <c r="D1" s="16"/>
      <c r="E1" s="16"/>
      <c r="F1" s="16"/>
    </row>
    <row r="2" spans="1:11" ht="16" x14ac:dyDescent="0.2">
      <c r="A2" s="209" t="str">
        <f>'Date initiale'!B4&amp;" "&amp;'Date initiale'!C4</f>
        <v>Facultatea ARHITECTURA</v>
      </c>
      <c r="B2" s="209"/>
      <c r="C2" s="209"/>
      <c r="D2" s="16"/>
      <c r="E2" s="16"/>
      <c r="F2" s="16"/>
    </row>
    <row r="3" spans="1:11" ht="16" x14ac:dyDescent="0.2">
      <c r="A3" s="209" t="str">
        <f>'Date initiale'!B5&amp;" "&amp;'Date initiale'!C5</f>
        <v>Departamentul Sinteza Proiectării de Arhitectură</v>
      </c>
      <c r="B3" s="209"/>
      <c r="C3" s="209"/>
      <c r="D3" s="16"/>
      <c r="E3" s="16"/>
      <c r="F3" s="16"/>
    </row>
    <row r="4" spans="1:11" ht="16" x14ac:dyDescent="0.2">
      <c r="A4" s="210" t="str">
        <f>'Date initiale'!C6&amp;", "&amp;'Date initiale'!C7</f>
        <v>TOFAN BOGDAN, profesor universitar</v>
      </c>
      <c r="B4" s="210"/>
      <c r="C4" s="210"/>
      <c r="D4" s="16"/>
      <c r="E4" s="16"/>
      <c r="F4" s="16"/>
    </row>
    <row r="5" spans="1:11" ht="16" x14ac:dyDescent="0.2">
      <c r="A5" s="210"/>
      <c r="B5" s="210"/>
      <c r="C5" s="210"/>
      <c r="D5" s="16"/>
      <c r="E5" s="16"/>
      <c r="F5" s="16"/>
    </row>
    <row r="6" spans="1:11" ht="16" x14ac:dyDescent="0.2">
      <c r="A6" s="541" t="s">
        <v>110</v>
      </c>
      <c r="B6" s="541"/>
      <c r="C6" s="541"/>
      <c r="D6" s="541"/>
      <c r="E6" s="541"/>
      <c r="F6" s="541"/>
      <c r="G6" s="541"/>
      <c r="H6" s="541"/>
    </row>
    <row r="7" spans="1:11" ht="52.5" customHeight="1" x14ac:dyDescent="0.2">
      <c r="A7" s="544"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44"/>
      <c r="C7" s="544"/>
      <c r="D7" s="544"/>
      <c r="E7" s="544"/>
      <c r="F7" s="544"/>
      <c r="G7" s="544"/>
      <c r="H7" s="544"/>
    </row>
    <row r="8" spans="1:11" ht="17" thickBot="1" x14ac:dyDescent="0.25">
      <c r="A8" s="43"/>
      <c r="B8" s="43"/>
      <c r="C8" s="43"/>
      <c r="D8" s="43"/>
      <c r="E8" s="43"/>
      <c r="F8" s="54"/>
      <c r="G8" s="54"/>
      <c r="H8" s="54"/>
    </row>
    <row r="9" spans="1:11" ht="49" thickBot="1" x14ac:dyDescent="0.25">
      <c r="A9" s="164" t="s">
        <v>55</v>
      </c>
      <c r="B9" s="186" t="s">
        <v>72</v>
      </c>
      <c r="C9" s="196" t="s">
        <v>141</v>
      </c>
      <c r="D9" s="196" t="s">
        <v>71</v>
      </c>
      <c r="E9" s="186" t="s">
        <v>140</v>
      </c>
      <c r="F9" s="186" t="s">
        <v>138</v>
      </c>
      <c r="G9" s="196" t="s">
        <v>87</v>
      </c>
      <c r="H9" s="187" t="s">
        <v>147</v>
      </c>
      <c r="J9" s="212" t="s">
        <v>108</v>
      </c>
    </row>
    <row r="10" spans="1:11" ht="16" thickBot="1" x14ac:dyDescent="0.25">
      <c r="A10" s="203">
        <v>1</v>
      </c>
      <c r="B10" s="507" t="s">
        <v>605</v>
      </c>
      <c r="C10" s="204" t="s">
        <v>604</v>
      </c>
      <c r="D10" s="204" t="s">
        <v>600</v>
      </c>
      <c r="E10" s="204" t="s">
        <v>601</v>
      </c>
      <c r="F10" s="204" t="s">
        <v>602</v>
      </c>
      <c r="G10" s="204" t="s">
        <v>603</v>
      </c>
      <c r="H10" s="249">
        <v>10</v>
      </c>
      <c r="J10" s="213" t="s">
        <v>167</v>
      </c>
      <c r="K10" s="294" t="s">
        <v>258</v>
      </c>
    </row>
    <row r="11" spans="1:11" s="17" customFormat="1" ht="32" x14ac:dyDescent="0.2">
      <c r="A11" s="508">
        <f>A10+1</f>
        <v>2</v>
      </c>
      <c r="B11" s="509" t="s">
        <v>608</v>
      </c>
      <c r="C11" s="510" t="s">
        <v>609</v>
      </c>
      <c r="D11" s="510" t="s">
        <v>600</v>
      </c>
      <c r="E11" s="216" t="s">
        <v>606</v>
      </c>
      <c r="F11" s="216" t="s">
        <v>602</v>
      </c>
      <c r="G11" s="511" t="s">
        <v>607</v>
      </c>
      <c r="H11" s="249">
        <v>10</v>
      </c>
    </row>
    <row r="12" spans="1:11" x14ac:dyDescent="0.2">
      <c r="A12" s="195">
        <f t="shared" ref="A12:A19" si="0">A11+1</f>
        <v>3</v>
      </c>
      <c r="B12" s="174"/>
      <c r="C12" s="111"/>
      <c r="D12" s="111"/>
      <c r="E12" s="111"/>
      <c r="F12" s="111"/>
      <c r="G12" s="111"/>
      <c r="H12" s="249"/>
    </row>
    <row r="13" spans="1:11" x14ac:dyDescent="0.2">
      <c r="A13" s="195">
        <f t="shared" si="0"/>
        <v>4</v>
      </c>
      <c r="B13" s="111"/>
      <c r="C13" s="111"/>
      <c r="D13" s="111"/>
      <c r="E13" s="111"/>
      <c r="F13" s="111"/>
      <c r="G13" s="111"/>
      <c r="H13" s="249"/>
    </row>
    <row r="14" spans="1:11" x14ac:dyDescent="0.2">
      <c r="A14" s="195">
        <f t="shared" si="0"/>
        <v>5</v>
      </c>
      <c r="B14" s="174"/>
      <c r="C14" s="111"/>
      <c r="D14" s="111"/>
      <c r="E14" s="111"/>
      <c r="F14" s="111"/>
      <c r="G14" s="111"/>
      <c r="H14" s="249"/>
    </row>
    <row r="15" spans="1:11" x14ac:dyDescent="0.2">
      <c r="A15" s="195">
        <f t="shared" si="0"/>
        <v>6</v>
      </c>
      <c r="B15" s="111"/>
      <c r="C15" s="111"/>
      <c r="D15" s="111"/>
      <c r="E15" s="111"/>
      <c r="F15" s="111"/>
      <c r="G15" s="111"/>
      <c r="H15" s="249"/>
    </row>
    <row r="16" spans="1:11" x14ac:dyDescent="0.2">
      <c r="A16" s="195">
        <f t="shared" si="0"/>
        <v>7</v>
      </c>
      <c r="B16" s="174"/>
      <c r="C16" s="111"/>
      <c r="D16" s="111"/>
      <c r="E16" s="111"/>
      <c r="F16" s="111"/>
      <c r="G16" s="111"/>
      <c r="H16" s="249"/>
    </row>
    <row r="17" spans="1:8" x14ac:dyDescent="0.2">
      <c r="A17" s="195">
        <f t="shared" si="0"/>
        <v>8</v>
      </c>
      <c r="B17" s="111"/>
      <c r="C17" s="111"/>
      <c r="D17" s="111"/>
      <c r="E17" s="111"/>
      <c r="F17" s="111"/>
      <c r="G17" s="111"/>
      <c r="H17" s="249"/>
    </row>
    <row r="18" spans="1:8" x14ac:dyDescent="0.2">
      <c r="A18" s="195">
        <f t="shared" si="0"/>
        <v>9</v>
      </c>
      <c r="B18" s="174"/>
      <c r="C18" s="111"/>
      <c r="D18" s="111"/>
      <c r="E18" s="111"/>
      <c r="F18" s="111"/>
      <c r="G18" s="111"/>
      <c r="H18" s="249"/>
    </row>
    <row r="19" spans="1:8" ht="16" thickBot="1" x14ac:dyDescent="0.25">
      <c r="A19" s="206">
        <f t="shared" si="0"/>
        <v>10</v>
      </c>
      <c r="B19" s="117"/>
      <c r="C19" s="117"/>
      <c r="D19" s="117"/>
      <c r="E19" s="117"/>
      <c r="F19" s="117"/>
      <c r="G19" s="117"/>
      <c r="H19" s="262"/>
    </row>
    <row r="20" spans="1:8" ht="16" thickBot="1" x14ac:dyDescent="0.25">
      <c r="A20" s="276"/>
      <c r="G20" s="138" t="str">
        <f>"Total "&amp;LEFT(A7,4)</f>
        <v>Total I14c</v>
      </c>
      <c r="H20" s="139">
        <f>SUM(H10:H19)</f>
        <v>20</v>
      </c>
    </row>
    <row r="22" spans="1:8" ht="53.25" customHeight="1" x14ac:dyDescent="0.2">
      <c r="A22" s="54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43"/>
      <c r="C22" s="543"/>
      <c r="D22" s="543"/>
      <c r="E22" s="543"/>
      <c r="F22" s="543"/>
      <c r="G22" s="543"/>
      <c r="H22" s="543"/>
    </row>
    <row r="40" spans="1:9" ht="16" thickBot="1" x14ac:dyDescent="0.25"/>
    <row r="41" spans="1:9" ht="54" customHeight="1" thickBot="1" x14ac:dyDescent="0.25">
      <c r="A41" s="185" t="s">
        <v>69</v>
      </c>
      <c r="B41" s="186" t="s">
        <v>72</v>
      </c>
      <c r="C41" s="196" t="s">
        <v>70</v>
      </c>
      <c r="D41" s="196" t="s">
        <v>71</v>
      </c>
      <c r="E41" s="186" t="s">
        <v>139</v>
      </c>
      <c r="F41" s="186" t="s">
        <v>139</v>
      </c>
      <c r="G41" s="186" t="s">
        <v>138</v>
      </c>
      <c r="H41" s="196" t="s">
        <v>87</v>
      </c>
      <c r="I41" s="18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38"/>
  <sheetViews>
    <sheetView topLeftCell="A10" zoomScale="244" zoomScaleNormal="100" workbookViewId="0">
      <selection activeCell="C15" sqref="C15"/>
    </sheetView>
  </sheetViews>
  <sheetFormatPr baseColWidth="10" defaultColWidth="9.1640625" defaultRowHeight="15" x14ac:dyDescent="0.2"/>
  <cols>
    <col min="1" max="1" width="5.1640625" customWidth="1"/>
    <col min="2" max="2" width="10.5" customWidth="1"/>
    <col min="3" max="3" width="43.1640625" style="56" customWidth="1"/>
    <col min="4" max="4" width="24" customWidth="1"/>
    <col min="5" max="5" width="14.33203125" customWidth="1"/>
    <col min="6" max="6" width="11.83203125" customWidth="1"/>
    <col min="7" max="7" width="10" customWidth="1"/>
    <col min="8" max="8" width="9.6640625" customWidth="1"/>
    <col min="10" max="10" width="10.33203125" customWidth="1"/>
  </cols>
  <sheetData>
    <row r="1" spans="1:11" ht="16" x14ac:dyDescent="0.2">
      <c r="A1" s="209" t="str">
        <f>'Date initiale'!C3</f>
        <v>Universitatea de Arhitectură și Urbanism "Ion Mincu" București</v>
      </c>
      <c r="B1" s="209"/>
      <c r="C1" s="308"/>
      <c r="D1" s="16"/>
      <c r="E1" s="16"/>
      <c r="F1" s="16"/>
    </row>
    <row r="2" spans="1:11" ht="16" x14ac:dyDescent="0.2">
      <c r="A2" s="209" t="str">
        <f>'Date initiale'!B4&amp;" "&amp;'Date initiale'!C4</f>
        <v>Facultatea ARHITECTURA</v>
      </c>
      <c r="B2" s="209"/>
      <c r="C2" s="308"/>
      <c r="D2" s="16"/>
      <c r="E2" s="16"/>
      <c r="F2" s="16"/>
    </row>
    <row r="3" spans="1:11" ht="16" x14ac:dyDescent="0.2">
      <c r="A3" s="209" t="str">
        <f>'Date initiale'!B5&amp;" "&amp;'Date initiale'!C5</f>
        <v>Departamentul Sinteza Proiectării de Arhitectură</v>
      </c>
      <c r="B3" s="209"/>
      <c r="C3" s="308"/>
      <c r="D3" s="16"/>
      <c r="E3" s="16"/>
      <c r="F3" s="16"/>
    </row>
    <row r="4" spans="1:11" ht="16" x14ac:dyDescent="0.2">
      <c r="A4" s="210" t="str">
        <f>'Date initiale'!C6&amp;", "&amp;'Date initiale'!C7</f>
        <v>TOFAN BOGDAN, profesor universitar</v>
      </c>
      <c r="B4" s="210"/>
      <c r="C4" s="308"/>
      <c r="D4" s="16"/>
      <c r="E4" s="16"/>
      <c r="F4" s="16"/>
    </row>
    <row r="5" spans="1:11" ht="16" x14ac:dyDescent="0.2">
      <c r="A5" s="210"/>
      <c r="B5" s="210"/>
      <c r="C5" s="308"/>
      <c r="D5" s="16"/>
      <c r="E5" s="16"/>
      <c r="F5" s="16"/>
    </row>
    <row r="6" spans="1:11" ht="16" x14ac:dyDescent="0.2">
      <c r="A6" s="541" t="s">
        <v>110</v>
      </c>
      <c r="B6" s="541"/>
      <c r="C6" s="541"/>
      <c r="D6" s="541"/>
      <c r="E6" s="541"/>
      <c r="F6" s="541"/>
      <c r="G6" s="541"/>
      <c r="H6" s="541"/>
    </row>
    <row r="7" spans="1:11" ht="52.5" customHeight="1" x14ac:dyDescent="0.2">
      <c r="A7" s="544"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44"/>
      <c r="C7" s="544"/>
      <c r="D7" s="544"/>
      <c r="E7" s="544"/>
      <c r="F7" s="544"/>
      <c r="G7" s="544"/>
      <c r="H7" s="544"/>
    </row>
    <row r="8" spans="1:11" ht="17" thickBot="1" x14ac:dyDescent="0.25">
      <c r="A8" s="43"/>
      <c r="B8" s="43"/>
      <c r="C8" s="43"/>
      <c r="D8" s="43"/>
      <c r="E8" s="43"/>
      <c r="F8" s="54"/>
      <c r="G8" s="54"/>
      <c r="H8" s="54"/>
    </row>
    <row r="9" spans="1:11" ht="49" thickBot="1" x14ac:dyDescent="0.25">
      <c r="A9" s="164" t="s">
        <v>55</v>
      </c>
      <c r="B9" s="186" t="s">
        <v>72</v>
      </c>
      <c r="C9" s="196" t="s">
        <v>141</v>
      </c>
      <c r="D9" s="196" t="s">
        <v>71</v>
      </c>
      <c r="E9" s="186" t="s">
        <v>140</v>
      </c>
      <c r="F9" s="186" t="s">
        <v>138</v>
      </c>
      <c r="G9" s="196" t="s">
        <v>87</v>
      </c>
      <c r="H9" s="187" t="s">
        <v>147</v>
      </c>
      <c r="J9" s="212" t="s">
        <v>108</v>
      </c>
    </row>
    <row r="10" spans="1:11" ht="64" x14ac:dyDescent="0.2">
      <c r="A10" s="203">
        <v>1</v>
      </c>
      <c r="B10" s="204"/>
      <c r="C10" s="319" t="s">
        <v>453</v>
      </c>
      <c r="D10" s="204"/>
      <c r="E10" s="204"/>
      <c r="F10" s="441" t="s">
        <v>403</v>
      </c>
      <c r="G10" s="311">
        <v>1999</v>
      </c>
      <c r="H10" s="312">
        <v>20</v>
      </c>
      <c r="J10" s="213">
        <v>20</v>
      </c>
      <c r="K10" s="294" t="s">
        <v>258</v>
      </c>
    </row>
    <row r="11" spans="1:11" ht="51" x14ac:dyDescent="0.2">
      <c r="A11" s="195">
        <f>A10+1</f>
        <v>2</v>
      </c>
      <c r="B11" s="201"/>
      <c r="C11" s="477" t="s">
        <v>452</v>
      </c>
      <c r="D11" s="188"/>
      <c r="E11" s="202"/>
      <c r="F11" s="111" t="s">
        <v>403</v>
      </c>
      <c r="G11" s="114">
        <v>1999</v>
      </c>
      <c r="H11" s="249">
        <v>20</v>
      </c>
    </row>
    <row r="12" spans="1:11" ht="48" x14ac:dyDescent="0.2">
      <c r="A12" s="195">
        <f t="shared" ref="A12:A14" si="0">A11+1</f>
        <v>3</v>
      </c>
      <c r="B12" s="174"/>
      <c r="C12" s="111" t="s">
        <v>599</v>
      </c>
      <c r="D12" s="111"/>
      <c r="E12" s="111"/>
      <c r="F12" s="111" t="s">
        <v>403</v>
      </c>
      <c r="G12" s="111" t="s">
        <v>451</v>
      </c>
      <c r="H12" s="249">
        <v>20</v>
      </c>
    </row>
    <row r="13" spans="1:11" ht="48" x14ac:dyDescent="0.2">
      <c r="A13" s="357">
        <f t="shared" si="0"/>
        <v>4</v>
      </c>
      <c r="B13" s="346"/>
      <c r="C13" s="346" t="s">
        <v>472</v>
      </c>
      <c r="D13" s="346"/>
      <c r="E13" s="346"/>
      <c r="F13" s="346" t="s">
        <v>403</v>
      </c>
      <c r="G13" s="346">
        <v>2004</v>
      </c>
      <c r="H13" s="347">
        <v>20</v>
      </c>
    </row>
    <row r="14" spans="1:11" ht="32" x14ac:dyDescent="0.2">
      <c r="A14" s="357">
        <f t="shared" si="0"/>
        <v>5</v>
      </c>
      <c r="B14" s="358"/>
      <c r="C14" s="346" t="s">
        <v>473</v>
      </c>
      <c r="D14" s="346"/>
      <c r="E14" s="346"/>
      <c r="F14" s="346" t="s">
        <v>403</v>
      </c>
      <c r="G14" s="346">
        <v>2006</v>
      </c>
      <c r="H14" s="347">
        <v>20</v>
      </c>
    </row>
    <row r="15" spans="1:11" ht="64" x14ac:dyDescent="0.2">
      <c r="A15" s="475">
        <v>6</v>
      </c>
      <c r="B15" s="378"/>
      <c r="C15" s="490" t="s">
        <v>536</v>
      </c>
      <c r="D15" s="490"/>
      <c r="E15" s="490"/>
      <c r="F15" s="490" t="s">
        <v>403</v>
      </c>
      <c r="G15" s="490">
        <v>2020</v>
      </c>
      <c r="H15" s="430">
        <v>20</v>
      </c>
    </row>
    <row r="16" spans="1:11" ht="31.5" customHeight="1" thickBot="1" x14ac:dyDescent="0.25">
      <c r="A16" s="447">
        <v>7</v>
      </c>
      <c r="B16" s="381"/>
      <c r="C16" s="381" t="s">
        <v>474</v>
      </c>
      <c r="D16" s="381"/>
      <c r="E16" s="381"/>
      <c r="F16" s="381" t="s">
        <v>403</v>
      </c>
      <c r="G16" s="381">
        <v>2010</v>
      </c>
      <c r="H16" s="448">
        <v>20</v>
      </c>
    </row>
    <row r="17" spans="1:10" ht="16" thickBot="1" x14ac:dyDescent="0.25">
      <c r="A17" s="28"/>
      <c r="G17" s="320" t="str">
        <f>"Total "&amp;LEFT(A7,4)</f>
        <v>Total I15.</v>
      </c>
      <c r="H17" s="439">
        <f>SUM(H10:H16)</f>
        <v>140</v>
      </c>
    </row>
    <row r="19" spans="1:10" ht="53.25" customHeight="1" x14ac:dyDescent="0.2">
      <c r="A19" s="54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19" s="543"/>
      <c r="C19" s="543"/>
      <c r="D19" s="543"/>
      <c r="E19" s="543"/>
      <c r="F19" s="543"/>
      <c r="G19" s="543"/>
      <c r="H19" s="543"/>
    </row>
    <row r="21" spans="1:10" x14ac:dyDescent="0.2">
      <c r="J21" t="s">
        <v>539</v>
      </c>
    </row>
    <row r="37" spans="1:9" ht="16" thickBot="1" x14ac:dyDescent="0.25"/>
    <row r="38" spans="1:9" ht="54" customHeight="1" thickBot="1" x14ac:dyDescent="0.25">
      <c r="A38" s="185" t="s">
        <v>69</v>
      </c>
      <c r="B38" s="186" t="s">
        <v>72</v>
      </c>
      <c r="C38" s="196" t="s">
        <v>70</v>
      </c>
      <c r="D38" s="196" t="s">
        <v>71</v>
      </c>
      <c r="E38" s="186" t="s">
        <v>139</v>
      </c>
      <c r="F38" s="186" t="s">
        <v>139</v>
      </c>
      <c r="G38" s="186" t="s">
        <v>138</v>
      </c>
      <c r="H38" s="196" t="s">
        <v>87</v>
      </c>
      <c r="I38" s="187" t="s">
        <v>78</v>
      </c>
    </row>
  </sheetData>
  <mergeCells count="3">
    <mergeCell ref="A6:H6"/>
    <mergeCell ref="A7:H7"/>
    <mergeCell ref="A19:H19"/>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zoomScale="200" workbookViewId="0">
      <selection activeCell="B11" sqref="B11"/>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1.33203125" customWidth="1"/>
  </cols>
  <sheetData>
    <row r="1" spans="1:8" ht="16" x14ac:dyDescent="0.2">
      <c r="A1" s="209" t="str">
        <f>'Date initiale'!C3</f>
        <v>Universitatea de Arhitectură și Urbanism "Ion Mincu" București</v>
      </c>
      <c r="B1" s="209"/>
      <c r="C1" s="209"/>
      <c r="D1" s="16"/>
      <c r="E1" s="35"/>
    </row>
    <row r="2" spans="1:8" ht="16" x14ac:dyDescent="0.2">
      <c r="A2" s="209" t="str">
        <f>'Date initiale'!B4&amp;" "&amp;'Date initiale'!C4</f>
        <v>Facultatea ARHITECTURA</v>
      </c>
      <c r="B2" s="209"/>
      <c r="C2" s="209"/>
      <c r="D2" s="2"/>
      <c r="E2" s="35"/>
    </row>
    <row r="3" spans="1:8" ht="16" x14ac:dyDescent="0.2">
      <c r="A3" s="209" t="str">
        <f>'Date initiale'!B5&amp;" "&amp;'Date initiale'!C5</f>
        <v>Departamentul Sinteza Proiectării de Arhitectură</v>
      </c>
      <c r="B3" s="209"/>
      <c r="C3" s="209"/>
      <c r="D3" s="16"/>
      <c r="E3" s="35"/>
    </row>
    <row r="4" spans="1:8" x14ac:dyDescent="0.2">
      <c r="A4" s="105" t="str">
        <f>'Date initiale'!C6&amp;", "&amp;'Date initiale'!C7</f>
        <v>TOFAN BOGDAN, profesor universitar</v>
      </c>
      <c r="B4" s="105"/>
      <c r="C4" s="105"/>
    </row>
    <row r="5" spans="1:8" x14ac:dyDescent="0.2">
      <c r="A5" s="105"/>
      <c r="B5" s="105"/>
      <c r="C5" s="105"/>
    </row>
    <row r="6" spans="1:8" ht="16" x14ac:dyDescent="0.2">
      <c r="A6" s="546" t="s">
        <v>110</v>
      </c>
      <c r="B6" s="546"/>
      <c r="C6" s="546"/>
      <c r="D6" s="546"/>
    </row>
    <row r="7" spans="1:8" ht="90.75" customHeight="1" x14ac:dyDescent="0.2">
      <c r="A7" s="544"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44"/>
      <c r="C7" s="544"/>
      <c r="D7" s="544"/>
      <c r="E7" s="160"/>
      <c r="F7" s="160"/>
      <c r="G7" s="160"/>
      <c r="H7" s="160"/>
    </row>
    <row r="8" spans="1:8" ht="18.75" customHeight="1" thickBot="1" x14ac:dyDescent="0.25">
      <c r="A8" s="52"/>
      <c r="B8" s="52"/>
      <c r="C8" s="52"/>
      <c r="D8" s="52"/>
    </row>
    <row r="9" spans="1:8" ht="45.75" customHeight="1" thickBot="1" x14ac:dyDescent="0.25">
      <c r="A9" s="164" t="s">
        <v>55</v>
      </c>
      <c r="B9" s="186" t="s">
        <v>77</v>
      </c>
      <c r="C9" s="186" t="s">
        <v>87</v>
      </c>
      <c r="D9" s="187" t="s">
        <v>147</v>
      </c>
      <c r="E9" s="28"/>
      <c r="F9" s="212" t="s">
        <v>108</v>
      </c>
    </row>
    <row r="10" spans="1:8" ht="16" x14ac:dyDescent="0.2">
      <c r="A10" s="353">
        <v>1</v>
      </c>
      <c r="B10" s="354" t="s">
        <v>442</v>
      </c>
      <c r="C10" s="355">
        <v>2013</v>
      </c>
      <c r="D10" s="356">
        <v>10</v>
      </c>
      <c r="F10" s="213" t="s">
        <v>168</v>
      </c>
      <c r="G10" s="294" t="s">
        <v>259</v>
      </c>
    </row>
    <row r="11" spans="1:8" ht="32" x14ac:dyDescent="0.2">
      <c r="A11" s="195">
        <f>A10+1</f>
        <v>2</v>
      </c>
      <c r="B11" s="216" t="s">
        <v>598</v>
      </c>
      <c r="C11" s="188">
        <v>2022</v>
      </c>
      <c r="D11" s="263">
        <v>10</v>
      </c>
    </row>
    <row r="12" spans="1:8" x14ac:dyDescent="0.2">
      <c r="A12" s="195">
        <f t="shared" ref="A12:A19" si="0">A11+1</f>
        <v>3</v>
      </c>
      <c r="B12" s="200"/>
      <c r="C12" s="111"/>
      <c r="D12" s="249"/>
    </row>
    <row r="13" spans="1:8" x14ac:dyDescent="0.2">
      <c r="A13" s="195">
        <f t="shared" si="0"/>
        <v>4</v>
      </c>
      <c r="B13" s="217"/>
      <c r="C13" s="111"/>
      <c r="D13" s="249"/>
    </row>
    <row r="14" spans="1:8" x14ac:dyDescent="0.2">
      <c r="A14" s="195">
        <f t="shared" si="0"/>
        <v>5</v>
      </c>
      <c r="B14" s="217"/>
      <c r="C14" s="111"/>
      <c r="D14" s="249"/>
    </row>
    <row r="15" spans="1:8" x14ac:dyDescent="0.2">
      <c r="A15" s="195">
        <f t="shared" si="0"/>
        <v>6</v>
      </c>
      <c r="B15" s="200"/>
      <c r="C15" s="111"/>
      <c r="D15" s="249"/>
    </row>
    <row r="16" spans="1:8" x14ac:dyDescent="0.2">
      <c r="A16" s="195">
        <f t="shared" si="0"/>
        <v>7</v>
      </c>
      <c r="B16" s="217"/>
      <c r="C16" s="111"/>
      <c r="D16" s="249"/>
    </row>
    <row r="17" spans="1:4" x14ac:dyDescent="0.2">
      <c r="A17" s="195">
        <f t="shared" si="0"/>
        <v>8</v>
      </c>
      <c r="B17" s="217"/>
      <c r="C17" s="111"/>
      <c r="D17" s="249"/>
    </row>
    <row r="18" spans="1:4" x14ac:dyDescent="0.2">
      <c r="A18" s="195">
        <f t="shared" si="0"/>
        <v>9</v>
      </c>
      <c r="B18" s="217"/>
      <c r="C18" s="111"/>
      <c r="D18" s="249"/>
    </row>
    <row r="19" spans="1:4" ht="16" thickBot="1" x14ac:dyDescent="0.25">
      <c r="A19" s="206">
        <f t="shared" si="0"/>
        <v>10</v>
      </c>
      <c r="B19" s="218"/>
      <c r="C19" s="117"/>
      <c r="D19" s="262"/>
    </row>
    <row r="20" spans="1:4" ht="16" thickBot="1" x14ac:dyDescent="0.25">
      <c r="A20" s="275"/>
      <c r="B20" s="184"/>
      <c r="C20" s="138" t="str">
        <f>"Total "&amp;LEFT(A7,3)</f>
        <v>Total I16</v>
      </c>
      <c r="D20" s="219">
        <f>SUM(D10:D19)</f>
        <v>20</v>
      </c>
    </row>
    <row r="21" spans="1:4" ht="16" x14ac:dyDescent="0.2">
      <c r="A21" s="27"/>
      <c r="B21" s="22"/>
      <c r="C21" s="22"/>
      <c r="D21" s="22"/>
    </row>
    <row r="26" spans="1:4" x14ac:dyDescent="0.2">
      <c r="B26" s="17"/>
    </row>
    <row r="27" spans="1:4" x14ac:dyDescent="0.2">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7"/>
  <sheetViews>
    <sheetView topLeftCell="A2" zoomScale="246" zoomScaleNormal="119" workbookViewId="0">
      <selection activeCell="B26" sqref="B26"/>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0.5" customWidth="1"/>
  </cols>
  <sheetData>
    <row r="1" spans="1:7" ht="16" x14ac:dyDescent="0.2">
      <c r="A1" s="209" t="str">
        <f>'Date initiale'!C3</f>
        <v>Universitatea de Arhitectură și Urbanism "Ion Mincu" București</v>
      </c>
      <c r="B1" s="209"/>
      <c r="C1" s="209"/>
      <c r="D1" s="16"/>
    </row>
    <row r="2" spans="1:7" ht="16" x14ac:dyDescent="0.2">
      <c r="A2" s="209" t="str">
        <f>'Date initiale'!B4&amp;" "&amp;'Date initiale'!C4</f>
        <v>Facultatea ARHITECTURA</v>
      </c>
      <c r="B2" s="209"/>
      <c r="C2" s="209"/>
      <c r="D2" s="2"/>
    </row>
    <row r="3" spans="1:7" ht="16" x14ac:dyDescent="0.2">
      <c r="A3" s="209" t="str">
        <f>'Date initiale'!B5&amp;" "&amp;'Date initiale'!C5</f>
        <v>Departamentul Sinteza Proiectării de Arhitectură</v>
      </c>
      <c r="B3" s="209"/>
      <c r="C3" s="209"/>
      <c r="D3" s="16"/>
    </row>
    <row r="4" spans="1:7" x14ac:dyDescent="0.2">
      <c r="A4" s="105" t="str">
        <f>'Date initiale'!C6&amp;", "&amp;'Date initiale'!C7</f>
        <v>TOFAN BOGDAN, profesor universitar</v>
      </c>
      <c r="B4" s="105"/>
      <c r="C4" s="105"/>
    </row>
    <row r="5" spans="1:7" x14ac:dyDescent="0.2">
      <c r="A5" s="105"/>
      <c r="B5" s="105"/>
      <c r="C5" s="105"/>
    </row>
    <row r="6" spans="1:7" x14ac:dyDescent="0.2">
      <c r="A6" s="549" t="s">
        <v>110</v>
      </c>
      <c r="B6" s="549"/>
      <c r="C6" s="549"/>
      <c r="D6" s="549"/>
    </row>
    <row r="7" spans="1:7" ht="40.5" customHeight="1" x14ac:dyDescent="0.2">
      <c r="A7" s="54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44"/>
      <c r="C7" s="544"/>
      <c r="D7" s="544"/>
    </row>
    <row r="8" spans="1:7" ht="16" thickBot="1" x14ac:dyDescent="0.25"/>
    <row r="9" spans="1:7" ht="48.75" customHeight="1" thickBot="1" x14ac:dyDescent="0.25">
      <c r="A9" s="164" t="s">
        <v>55</v>
      </c>
      <c r="B9" s="165" t="s">
        <v>77</v>
      </c>
      <c r="C9" s="165" t="s">
        <v>87</v>
      </c>
      <c r="D9" s="445" t="s">
        <v>147</v>
      </c>
      <c r="F9" s="212" t="s">
        <v>108</v>
      </c>
    </row>
    <row r="10" spans="1:7" ht="16" x14ac:dyDescent="0.2">
      <c r="A10" s="446">
        <v>1</v>
      </c>
      <c r="B10" s="236" t="s">
        <v>361</v>
      </c>
      <c r="C10" s="350">
        <v>1996</v>
      </c>
      <c r="D10" s="369">
        <v>30</v>
      </c>
      <c r="F10" s="213" t="s">
        <v>169</v>
      </c>
      <c r="G10" s="294" t="s">
        <v>260</v>
      </c>
    </row>
    <row r="11" spans="1:7" ht="16" x14ac:dyDescent="0.2">
      <c r="A11" s="351">
        <f>A10+1</f>
        <v>2</v>
      </c>
      <c r="B11" s="230" t="s">
        <v>433</v>
      </c>
      <c r="C11" s="328">
        <v>1998</v>
      </c>
      <c r="D11" s="352">
        <v>10</v>
      </c>
    </row>
    <row r="12" spans="1:7" ht="16" x14ac:dyDescent="0.2">
      <c r="A12" s="351">
        <f>A11+1</f>
        <v>3</v>
      </c>
      <c r="B12" s="492" t="s">
        <v>362</v>
      </c>
      <c r="C12" s="444">
        <v>1991</v>
      </c>
      <c r="D12" s="376">
        <v>30</v>
      </c>
    </row>
    <row r="13" spans="1:7" ht="16" x14ac:dyDescent="0.2">
      <c r="A13" s="351">
        <f t="shared" ref="A13:A26" si="0">A12+1</f>
        <v>4</v>
      </c>
      <c r="B13" s="230" t="s">
        <v>436</v>
      </c>
      <c r="C13" s="34">
        <v>2003</v>
      </c>
      <c r="D13" s="261">
        <v>30</v>
      </c>
    </row>
    <row r="14" spans="1:7" ht="16" x14ac:dyDescent="0.2">
      <c r="A14" s="351">
        <f t="shared" si="0"/>
        <v>5</v>
      </c>
      <c r="B14" s="230" t="s">
        <v>434</v>
      </c>
      <c r="C14" s="328">
        <v>2004</v>
      </c>
      <c r="D14" s="352">
        <v>10</v>
      </c>
    </row>
    <row r="15" spans="1:7" ht="48" x14ac:dyDescent="0.2">
      <c r="A15" s="351">
        <f t="shared" si="0"/>
        <v>6</v>
      </c>
      <c r="B15" s="492" t="s">
        <v>578</v>
      </c>
      <c r="C15" s="444">
        <v>1996</v>
      </c>
      <c r="D15" s="376">
        <v>30</v>
      </c>
    </row>
    <row r="16" spans="1:7" ht="32" x14ac:dyDescent="0.2">
      <c r="A16" s="351">
        <f t="shared" si="0"/>
        <v>7</v>
      </c>
      <c r="B16" s="492" t="s">
        <v>576</v>
      </c>
      <c r="C16" s="444">
        <v>1998</v>
      </c>
      <c r="D16" s="376">
        <v>30</v>
      </c>
    </row>
    <row r="17" spans="1:4" ht="48" x14ac:dyDescent="0.2">
      <c r="A17" s="351">
        <f t="shared" si="0"/>
        <v>8</v>
      </c>
      <c r="B17" s="492" t="s">
        <v>577</v>
      </c>
      <c r="C17" s="444">
        <v>1997</v>
      </c>
      <c r="D17" s="376">
        <v>30</v>
      </c>
    </row>
    <row r="18" spans="1:4" ht="32" x14ac:dyDescent="0.2">
      <c r="A18" s="351">
        <f t="shared" si="0"/>
        <v>9</v>
      </c>
      <c r="B18" s="492" t="s">
        <v>579</v>
      </c>
      <c r="C18" s="444">
        <v>1999</v>
      </c>
      <c r="D18" s="376">
        <v>30</v>
      </c>
    </row>
    <row r="19" spans="1:4" ht="48" x14ac:dyDescent="0.2">
      <c r="A19" s="351">
        <f t="shared" si="0"/>
        <v>10</v>
      </c>
      <c r="B19" s="492" t="s">
        <v>580</v>
      </c>
      <c r="C19" s="444">
        <v>1999</v>
      </c>
      <c r="D19" s="376">
        <v>30</v>
      </c>
    </row>
    <row r="20" spans="1:4" ht="32" x14ac:dyDescent="0.2">
      <c r="A20" s="351">
        <f t="shared" si="0"/>
        <v>11</v>
      </c>
      <c r="B20" s="492" t="s">
        <v>584</v>
      </c>
      <c r="C20" s="444">
        <v>2002</v>
      </c>
      <c r="D20" s="376">
        <v>30</v>
      </c>
    </row>
    <row r="21" spans="1:4" ht="32" x14ac:dyDescent="0.2">
      <c r="A21" s="351">
        <f t="shared" si="0"/>
        <v>12</v>
      </c>
      <c r="B21" s="492" t="s">
        <v>583</v>
      </c>
      <c r="C21" s="444">
        <v>2007</v>
      </c>
      <c r="D21" s="376">
        <v>30</v>
      </c>
    </row>
    <row r="22" spans="1:4" ht="32" x14ac:dyDescent="0.2">
      <c r="A22" s="351">
        <f t="shared" si="0"/>
        <v>13</v>
      </c>
      <c r="B22" s="492" t="s">
        <v>582</v>
      </c>
      <c r="C22" s="444">
        <v>2006</v>
      </c>
      <c r="D22" s="376">
        <v>30</v>
      </c>
    </row>
    <row r="23" spans="1:4" ht="32" x14ac:dyDescent="0.2">
      <c r="A23" s="351">
        <f t="shared" si="0"/>
        <v>14</v>
      </c>
      <c r="B23" s="492" t="s">
        <v>581</v>
      </c>
      <c r="C23" s="444">
        <v>2011</v>
      </c>
      <c r="D23" s="376">
        <v>30</v>
      </c>
    </row>
    <row r="24" spans="1:4" ht="16" x14ac:dyDescent="0.2">
      <c r="A24" s="351">
        <f t="shared" si="0"/>
        <v>15</v>
      </c>
      <c r="B24" s="492" t="s">
        <v>537</v>
      </c>
      <c r="C24" s="444">
        <v>2002</v>
      </c>
      <c r="D24" s="376">
        <v>30</v>
      </c>
    </row>
    <row r="25" spans="1:4" ht="32" x14ac:dyDescent="0.2">
      <c r="A25" s="351">
        <f t="shared" si="0"/>
        <v>16</v>
      </c>
      <c r="B25" s="492" t="s">
        <v>585</v>
      </c>
      <c r="C25" s="444">
        <v>2019</v>
      </c>
      <c r="D25" s="376">
        <v>30</v>
      </c>
    </row>
    <row r="26" spans="1:4" ht="33" thickBot="1" x14ac:dyDescent="0.25">
      <c r="A26" s="351">
        <f t="shared" si="0"/>
        <v>17</v>
      </c>
      <c r="B26" s="232" t="s">
        <v>435</v>
      </c>
      <c r="C26" s="426">
        <v>2012</v>
      </c>
      <c r="D26" s="382">
        <v>10</v>
      </c>
    </row>
    <row r="27" spans="1:4" ht="16" thickBot="1" x14ac:dyDescent="0.25">
      <c r="A27" s="105"/>
      <c r="B27" s="105"/>
      <c r="C27" s="422" t="str">
        <f>"Total "&amp;LEFT(A7,3)</f>
        <v>Total I17</v>
      </c>
      <c r="D27" s="321">
        <f>SUM(D10:D26)</f>
        <v>450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31"/>
  <sheetViews>
    <sheetView topLeftCell="A5" zoomScale="217" workbookViewId="0">
      <selection activeCell="B14" sqref="B14"/>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s>
  <sheetData>
    <row r="1" spans="1:7" ht="16" x14ac:dyDescent="0.2">
      <c r="A1" s="209" t="str">
        <f>'Date initiale'!C3</f>
        <v>Universitatea de Arhitectură și Urbanism "Ion Mincu" București</v>
      </c>
      <c r="B1" s="209"/>
      <c r="C1" s="209"/>
      <c r="D1" s="16"/>
      <c r="E1" s="35"/>
    </row>
    <row r="2" spans="1:7" ht="16" x14ac:dyDescent="0.2">
      <c r="A2" s="209" t="str">
        <f>'Date initiale'!B4&amp;" "&amp;'Date initiale'!C4</f>
        <v>Facultatea ARHITECTURA</v>
      </c>
      <c r="B2" s="209"/>
      <c r="C2" s="209"/>
      <c r="D2" s="35"/>
      <c r="E2" s="35"/>
    </row>
    <row r="3" spans="1:7" ht="16" x14ac:dyDescent="0.2">
      <c r="A3" s="209" t="str">
        <f>'Date initiale'!B5&amp;" "&amp;'Date initiale'!C5</f>
        <v>Departamentul Sinteza Proiectării de Arhitectură</v>
      </c>
      <c r="B3" s="209"/>
      <c r="C3" s="209"/>
      <c r="D3" s="16"/>
      <c r="E3" s="35"/>
    </row>
    <row r="4" spans="1:7" x14ac:dyDescent="0.2">
      <c r="A4" s="105" t="str">
        <f>'Date initiale'!C6&amp;", "&amp;'Date initiale'!C7</f>
        <v>TOFAN BOGDAN, profesor universitar</v>
      </c>
      <c r="B4" s="105"/>
      <c r="C4" s="105"/>
    </row>
    <row r="5" spans="1:7" x14ac:dyDescent="0.2">
      <c r="A5" s="105"/>
      <c r="B5" s="105"/>
      <c r="C5" s="105"/>
    </row>
    <row r="6" spans="1:7" ht="34.5" customHeight="1" x14ac:dyDescent="0.2">
      <c r="A6" s="546" t="s">
        <v>110</v>
      </c>
      <c r="B6" s="546"/>
      <c r="C6" s="546"/>
      <c r="D6" s="546"/>
    </row>
    <row r="7" spans="1:7" ht="34.5" customHeight="1" x14ac:dyDescent="0.2">
      <c r="A7" s="54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44"/>
      <c r="C7" s="544"/>
      <c r="D7" s="544"/>
    </row>
    <row r="8" spans="1:7" ht="16.5" customHeight="1" thickBot="1" x14ac:dyDescent="0.25">
      <c r="A8" s="45"/>
      <c r="B8" s="45"/>
      <c r="C8" s="45"/>
      <c r="D8" s="45"/>
    </row>
    <row r="9" spans="1:7" ht="42.75" customHeight="1" thickBot="1" x14ac:dyDescent="0.25">
      <c r="A9" s="164" t="s">
        <v>55</v>
      </c>
      <c r="B9" s="135" t="s">
        <v>77</v>
      </c>
      <c r="C9" s="135" t="s">
        <v>87</v>
      </c>
      <c r="D9" s="224" t="s">
        <v>78</v>
      </c>
      <c r="E9" s="28"/>
      <c r="F9" s="212" t="s">
        <v>108</v>
      </c>
    </row>
    <row r="10" spans="1:7" ht="48" x14ac:dyDescent="0.2">
      <c r="A10" s="348">
        <v>1</v>
      </c>
      <c r="B10" s="349" t="s">
        <v>325</v>
      </c>
      <c r="C10" s="350">
        <v>2010</v>
      </c>
      <c r="D10" s="340">
        <v>10</v>
      </c>
      <c r="E10" s="28"/>
      <c r="F10" s="213" t="s">
        <v>170</v>
      </c>
      <c r="G10" s="294" t="s">
        <v>261</v>
      </c>
    </row>
    <row r="11" spans="1:7" ht="32" x14ac:dyDescent="0.2">
      <c r="A11" s="142">
        <f>A10+1</f>
        <v>2</v>
      </c>
      <c r="B11" s="230" t="s">
        <v>595</v>
      </c>
      <c r="C11" s="34">
        <v>2012</v>
      </c>
      <c r="D11" s="249">
        <v>5</v>
      </c>
    </row>
    <row r="12" spans="1:7" ht="16" x14ac:dyDescent="0.2">
      <c r="A12" s="142">
        <f t="shared" ref="A12:A19" si="0">A11+1</f>
        <v>3</v>
      </c>
      <c r="B12" s="230" t="s">
        <v>596</v>
      </c>
      <c r="C12" s="34">
        <v>2018</v>
      </c>
      <c r="D12" s="249">
        <v>5</v>
      </c>
    </row>
    <row r="13" spans="1:7" ht="16" x14ac:dyDescent="0.2">
      <c r="A13" s="142">
        <f t="shared" si="0"/>
        <v>4</v>
      </c>
      <c r="B13" s="230" t="s">
        <v>597</v>
      </c>
      <c r="C13" s="34">
        <v>2020</v>
      </c>
      <c r="D13" s="249">
        <v>10</v>
      </c>
    </row>
    <row r="14" spans="1:7" x14ac:dyDescent="0.2">
      <c r="A14" s="142">
        <f t="shared" si="0"/>
        <v>5</v>
      </c>
      <c r="B14" s="230"/>
      <c r="C14" s="34"/>
      <c r="D14" s="249"/>
    </row>
    <row r="15" spans="1:7" x14ac:dyDescent="0.2">
      <c r="A15" s="142">
        <f t="shared" si="0"/>
        <v>6</v>
      </c>
      <c r="B15" s="230"/>
      <c r="C15" s="34"/>
      <c r="D15" s="249"/>
    </row>
    <row r="16" spans="1:7" x14ac:dyDescent="0.2">
      <c r="A16" s="142">
        <f t="shared" si="0"/>
        <v>7</v>
      </c>
      <c r="B16" s="230"/>
      <c r="C16" s="34"/>
      <c r="D16" s="249"/>
    </row>
    <row r="17" spans="1:8" s="30" customFormat="1" x14ac:dyDescent="0.2">
      <c r="A17" s="142">
        <f t="shared" si="0"/>
        <v>8</v>
      </c>
      <c r="B17" s="230"/>
      <c r="C17" s="34"/>
      <c r="D17" s="249"/>
    </row>
    <row r="18" spans="1:8" x14ac:dyDescent="0.2">
      <c r="A18" s="142">
        <f t="shared" si="0"/>
        <v>9</v>
      </c>
      <c r="B18" s="230"/>
      <c r="C18" s="34"/>
      <c r="D18" s="249"/>
    </row>
    <row r="19" spans="1:8" ht="16" thickBot="1" x14ac:dyDescent="0.25">
      <c r="A19" s="198">
        <f t="shared" si="0"/>
        <v>10</v>
      </c>
      <c r="B19" s="232"/>
      <c r="C19" s="131"/>
      <c r="D19" s="262"/>
    </row>
    <row r="20" spans="1:8" ht="16" thickBot="1" x14ac:dyDescent="0.25">
      <c r="A20" s="274"/>
      <c r="B20" s="241"/>
      <c r="C20" s="107" t="str">
        <f>"Total "&amp;LEFT(A7,3)</f>
        <v>Total I18</v>
      </c>
      <c r="D20" s="242">
        <f>SUM(D10:D19)</f>
        <v>30</v>
      </c>
    </row>
    <row r="21" spans="1:8" x14ac:dyDescent="0.2">
      <c r="B21" s="17"/>
    </row>
    <row r="22" spans="1:8" ht="53.25" customHeight="1" x14ac:dyDescent="0.2">
      <c r="A22" s="54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43"/>
      <c r="C22" s="543"/>
      <c r="D22" s="543"/>
      <c r="E22" s="215"/>
      <c r="F22" s="215"/>
      <c r="G22" s="215"/>
      <c r="H22" s="215"/>
    </row>
    <row r="23" spans="1:8" x14ac:dyDescent="0.2">
      <c r="B23" s="17"/>
    </row>
    <row r="24" spans="1:8" x14ac:dyDescent="0.2">
      <c r="B24" s="17"/>
    </row>
    <row r="25" spans="1:8" x14ac:dyDescent="0.2">
      <c r="B25" s="17"/>
    </row>
    <row r="26" spans="1:8" x14ac:dyDescent="0.2">
      <c r="B26" s="17"/>
    </row>
    <row r="27" spans="1:8" x14ac:dyDescent="0.2">
      <c r="B27" s="17"/>
    </row>
    <row r="28" spans="1:8" x14ac:dyDescent="0.2">
      <c r="B28" s="17"/>
    </row>
    <row r="29" spans="1:8" x14ac:dyDescent="0.2">
      <c r="B29" s="17"/>
    </row>
    <row r="30" spans="1:8" x14ac:dyDescent="0.2">
      <c r="B30" s="17"/>
    </row>
    <row r="31" spans="1:8" x14ac:dyDescent="0.2">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19"/>
  <sheetViews>
    <sheetView topLeftCell="A7" zoomScale="166" zoomScaleNormal="108" workbookViewId="0">
      <selection activeCell="A19" sqref="A19:XFD19"/>
    </sheetView>
  </sheetViews>
  <sheetFormatPr baseColWidth="10" defaultColWidth="8.83203125" defaultRowHeight="15" x14ac:dyDescent="0.2"/>
  <cols>
    <col min="1" max="1" width="5.1640625" customWidth="1"/>
    <col min="2" max="2" width="27.1640625" customWidth="1"/>
    <col min="3" max="3" width="75.6640625" customWidth="1"/>
    <col min="4" max="4" width="10.5" customWidth="1"/>
    <col min="5" max="5" width="9.6640625" customWidth="1"/>
    <col min="7" max="7" width="14.1640625" customWidth="1"/>
  </cols>
  <sheetData>
    <row r="1" spans="1:9" x14ac:dyDescent="0.2">
      <c r="A1" s="105" t="str">
        <f>'Date initiale'!C3</f>
        <v>Universitatea de Arhitectură și Urbanism "Ion Mincu" București</v>
      </c>
      <c r="B1" s="105"/>
      <c r="D1" s="105"/>
    </row>
    <row r="2" spans="1:9" ht="16" x14ac:dyDescent="0.2">
      <c r="A2" s="209" t="str">
        <f>'Date initiale'!B4&amp;" "&amp;'Date initiale'!C4</f>
        <v>Facultatea ARHITECTURA</v>
      </c>
      <c r="B2" s="209"/>
      <c r="C2" s="16"/>
      <c r="D2" s="209"/>
      <c r="E2" s="16"/>
    </row>
    <row r="3" spans="1:9" ht="16" x14ac:dyDescent="0.2">
      <c r="A3" s="209" t="str">
        <f>'Date initiale'!B5&amp;" "&amp;'Date initiale'!C5</f>
        <v>Departamentul Sinteza Proiectării de Arhitectură</v>
      </c>
      <c r="B3" s="209"/>
      <c r="C3" s="16"/>
      <c r="D3" s="209"/>
      <c r="E3" s="16"/>
    </row>
    <row r="4" spans="1:9" ht="16" x14ac:dyDescent="0.2">
      <c r="A4" s="542" t="str">
        <f>'Date initiale'!C6&amp;", "&amp;'Date initiale'!C7</f>
        <v>TOFAN BOGDAN, profesor universitar</v>
      </c>
      <c r="B4" s="542"/>
      <c r="C4" s="550"/>
      <c r="D4" s="550"/>
      <c r="E4" s="550"/>
    </row>
    <row r="5" spans="1:9" ht="16" x14ac:dyDescent="0.2">
      <c r="A5" s="210"/>
      <c r="B5" s="210"/>
      <c r="C5" s="16"/>
      <c r="D5" s="210"/>
      <c r="E5" s="16"/>
    </row>
    <row r="6" spans="1:9" ht="16" x14ac:dyDescent="0.2">
      <c r="A6" s="547" t="s">
        <v>110</v>
      </c>
      <c r="B6" s="547"/>
      <c r="C6" s="547"/>
      <c r="D6" s="547"/>
      <c r="E6" s="547"/>
    </row>
    <row r="7" spans="1:9" ht="67.5" customHeight="1" x14ac:dyDescent="0.2">
      <c r="A7" s="54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44"/>
      <c r="C7" s="544"/>
      <c r="D7" s="544"/>
      <c r="E7" s="544"/>
      <c r="F7" s="33"/>
      <c r="G7" s="33"/>
      <c r="H7" s="33"/>
      <c r="I7" s="33"/>
    </row>
    <row r="8" spans="1:9" ht="20.25" customHeight="1" thickBot="1" x14ac:dyDescent="0.25">
      <c r="A8" s="45"/>
      <c r="B8" s="45"/>
      <c r="C8" s="45"/>
      <c r="D8" s="45"/>
      <c r="E8" s="45"/>
      <c r="F8" s="33"/>
      <c r="G8" s="33"/>
      <c r="H8" s="33"/>
      <c r="I8" s="33"/>
    </row>
    <row r="9" spans="1:9" ht="33" thickBot="1" x14ac:dyDescent="0.25">
      <c r="A9" s="164" t="s">
        <v>55</v>
      </c>
      <c r="B9" s="437" t="s">
        <v>150</v>
      </c>
      <c r="C9" s="437" t="s">
        <v>82</v>
      </c>
      <c r="D9" s="437" t="s">
        <v>81</v>
      </c>
      <c r="E9" s="438" t="s">
        <v>147</v>
      </c>
      <c r="G9" s="212" t="s">
        <v>108</v>
      </c>
    </row>
    <row r="10" spans="1:9" ht="64" x14ac:dyDescent="0.2">
      <c r="A10" s="442">
        <v>1</v>
      </c>
      <c r="B10" s="440" t="s">
        <v>341</v>
      </c>
      <c r="C10" s="440" t="s">
        <v>338</v>
      </c>
      <c r="D10" s="441" t="s">
        <v>340</v>
      </c>
      <c r="E10" s="257">
        <v>10</v>
      </c>
      <c r="G10" s="213" t="s">
        <v>171</v>
      </c>
      <c r="H10" s="294" t="s">
        <v>262</v>
      </c>
    </row>
    <row r="11" spans="1:9" ht="64" x14ac:dyDescent="0.2">
      <c r="A11" s="173">
        <v>2</v>
      </c>
      <c r="B11" s="200" t="s">
        <v>339</v>
      </c>
      <c r="C11" s="200" t="s">
        <v>338</v>
      </c>
      <c r="D11" s="111">
        <v>1994</v>
      </c>
      <c r="E11" s="249">
        <v>10</v>
      </c>
      <c r="G11" s="294"/>
      <c r="H11" s="294"/>
    </row>
    <row r="12" spans="1:9" ht="48" x14ac:dyDescent="0.2">
      <c r="A12" s="173">
        <v>3</v>
      </c>
      <c r="B12" s="200" t="s">
        <v>337</v>
      </c>
      <c r="C12" s="200" t="s">
        <v>336</v>
      </c>
      <c r="D12" s="111">
        <v>1996</v>
      </c>
      <c r="E12" s="249">
        <v>10</v>
      </c>
      <c r="G12" s="294"/>
      <c r="H12" s="294"/>
    </row>
    <row r="13" spans="1:9" ht="32" x14ac:dyDescent="0.2">
      <c r="A13" s="173">
        <v>4</v>
      </c>
      <c r="B13" s="200" t="s">
        <v>334</v>
      </c>
      <c r="C13" s="200" t="s">
        <v>335</v>
      </c>
      <c r="D13" s="111">
        <v>1997</v>
      </c>
      <c r="E13" s="249">
        <v>10</v>
      </c>
      <c r="G13" s="294"/>
      <c r="H13" s="294"/>
    </row>
    <row r="14" spans="1:9" ht="32" x14ac:dyDescent="0.2">
      <c r="A14" s="462">
        <v>5</v>
      </c>
      <c r="B14" s="461" t="s">
        <v>469</v>
      </c>
      <c r="C14" s="461" t="s">
        <v>470</v>
      </c>
      <c r="D14" s="460">
        <v>2008</v>
      </c>
      <c r="E14" s="343">
        <v>5</v>
      </c>
      <c r="G14" s="294"/>
      <c r="H14" s="294"/>
    </row>
    <row r="15" spans="1:9" ht="32" x14ac:dyDescent="0.2">
      <c r="A15" s="361">
        <v>6</v>
      </c>
      <c r="B15" s="345" t="s">
        <v>468</v>
      </c>
      <c r="C15" s="345" t="s">
        <v>467</v>
      </c>
      <c r="D15" s="346">
        <v>2009</v>
      </c>
      <c r="E15" s="347">
        <v>5</v>
      </c>
      <c r="G15" s="294"/>
      <c r="H15" s="294"/>
    </row>
    <row r="16" spans="1:9" ht="64" x14ac:dyDescent="0.2">
      <c r="A16" s="361">
        <v>7</v>
      </c>
      <c r="B16" s="344" t="s">
        <v>471</v>
      </c>
      <c r="C16" s="345" t="s">
        <v>505</v>
      </c>
      <c r="D16" s="346">
        <v>2015</v>
      </c>
      <c r="E16" s="347">
        <v>5</v>
      </c>
      <c r="G16" s="294"/>
      <c r="H16" s="294"/>
    </row>
    <row r="17" spans="1:8" ht="32" x14ac:dyDescent="0.2">
      <c r="A17" s="361">
        <v>8</v>
      </c>
      <c r="B17" s="200" t="s">
        <v>477</v>
      </c>
      <c r="C17" s="200" t="s">
        <v>504</v>
      </c>
      <c r="D17" s="111" t="s">
        <v>478</v>
      </c>
      <c r="E17" s="249">
        <v>5</v>
      </c>
      <c r="G17" s="294"/>
      <c r="H17" s="294"/>
    </row>
    <row r="18" spans="1:8" ht="33" thickBot="1" x14ac:dyDescent="0.25">
      <c r="A18" s="443">
        <v>9</v>
      </c>
      <c r="B18" s="463" t="s">
        <v>477</v>
      </c>
      <c r="C18" s="458" t="s">
        <v>504</v>
      </c>
      <c r="D18" s="459">
        <v>2019</v>
      </c>
      <c r="E18" s="262">
        <v>5</v>
      </c>
      <c r="G18" s="294"/>
      <c r="H18" s="294"/>
    </row>
    <row r="19" spans="1:8" ht="16" thickBot="1" x14ac:dyDescent="0.25">
      <c r="C19" s="222"/>
      <c r="D19" s="320" t="str">
        <f>"Total "&amp;LEFT(A7,3)</f>
        <v>Total I19</v>
      </c>
      <c r="E19" s="439">
        <f>SUM(E10:E18)</f>
        <v>65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B1:D47"/>
  <sheetViews>
    <sheetView showGridLines="0" showRowColHeaders="0" tabSelected="1" topLeftCell="A15" zoomScaleNormal="100" workbookViewId="0">
      <selection activeCell="B47" sqref="B47"/>
    </sheetView>
  </sheetViews>
  <sheetFormatPr baseColWidth="10" defaultColWidth="8.83203125" defaultRowHeight="15" x14ac:dyDescent="0.2"/>
  <cols>
    <col min="1" max="1" width="4.33203125" customWidth="1"/>
    <col min="2" max="2" width="8.6640625" customWidth="1"/>
    <col min="3" max="3" width="72" customWidth="1"/>
    <col min="4" max="4" width="7.6640625" customWidth="1"/>
  </cols>
  <sheetData>
    <row r="1" spans="2:4" x14ac:dyDescent="0.2">
      <c r="B1" s="530" t="s">
        <v>102</v>
      </c>
      <c r="C1" s="530"/>
      <c r="D1" s="530"/>
    </row>
    <row r="2" spans="2:4" x14ac:dyDescent="0.2">
      <c r="B2" s="286" t="str">
        <f>"Facultatea de "&amp;'Date initiale'!C4</f>
        <v>Facultatea de ARHITECTURA</v>
      </c>
      <c r="C2" s="286"/>
      <c r="D2" s="286"/>
    </row>
    <row r="3" spans="2:4" x14ac:dyDescent="0.2">
      <c r="B3" s="530" t="str">
        <f>"Departamentul "&amp;'Date initiale'!C5</f>
        <v>Departamentul Sinteza Proiectării de Arhitectură</v>
      </c>
      <c r="C3" s="530"/>
      <c r="D3" s="530"/>
    </row>
    <row r="4" spans="2:4" x14ac:dyDescent="0.2">
      <c r="B4" s="286" t="str">
        <f>"Nume și prenume: "&amp;'Date initiale'!C6</f>
        <v>Nume și prenume: TOFAN BOGDAN</v>
      </c>
      <c r="C4" s="286"/>
      <c r="D4" s="286"/>
    </row>
    <row r="5" spans="2:4" x14ac:dyDescent="0.2">
      <c r="B5" s="286" t="str">
        <f>"Post: "&amp;'Date initiale'!C7</f>
        <v>Post: profesor universitar</v>
      </c>
      <c r="C5" s="286"/>
      <c r="D5" s="286"/>
    </row>
    <row r="6" spans="2:4" x14ac:dyDescent="0.2">
      <c r="B6" s="286" t="str">
        <f>"Standard de referință: "&amp;'Date initiale'!C8</f>
        <v>Standard de referință: profesor universitar</v>
      </c>
      <c r="C6" s="286"/>
      <c r="D6" s="286"/>
    </row>
    <row r="8" spans="2:4" ht="16" x14ac:dyDescent="0.2">
      <c r="B8" s="533" t="s">
        <v>178</v>
      </c>
      <c r="C8" s="533"/>
      <c r="D8" s="533"/>
    </row>
    <row r="9" spans="2:4" ht="34.5" customHeight="1" x14ac:dyDescent="0.2">
      <c r="B9" s="531" t="s">
        <v>186</v>
      </c>
      <c r="C9" s="532"/>
      <c r="D9" s="532"/>
    </row>
    <row r="10" spans="2:4" ht="32" x14ac:dyDescent="0.2">
      <c r="B10" s="74" t="s">
        <v>63</v>
      </c>
      <c r="C10" s="74" t="s">
        <v>177</v>
      </c>
      <c r="D10" s="74" t="s">
        <v>147</v>
      </c>
    </row>
    <row r="11" spans="2:4" ht="16" x14ac:dyDescent="0.2">
      <c r="B11" s="75" t="s">
        <v>19</v>
      </c>
      <c r="C11" s="10" t="s">
        <v>20</v>
      </c>
      <c r="D11" s="84">
        <f>'I1'!I20</f>
        <v>5</v>
      </c>
    </row>
    <row r="12" spans="2:4" ht="15" customHeight="1" x14ac:dyDescent="0.2">
      <c r="B12" s="76" t="s">
        <v>21</v>
      </c>
      <c r="C12" s="10" t="s">
        <v>22</v>
      </c>
      <c r="D12" s="85">
        <f>'I2'!I20</f>
        <v>15</v>
      </c>
    </row>
    <row r="13" spans="2:4" ht="16" x14ac:dyDescent="0.2">
      <c r="B13" s="76" t="s">
        <v>23</v>
      </c>
      <c r="C13" s="26" t="s">
        <v>24</v>
      </c>
      <c r="D13" s="85">
        <f>'I3'!I20</f>
        <v>32.5</v>
      </c>
    </row>
    <row r="14" spans="2:4" ht="16" x14ac:dyDescent="0.2">
      <c r="B14" s="76" t="s">
        <v>26</v>
      </c>
      <c r="C14" s="10" t="s">
        <v>199</v>
      </c>
      <c r="D14" s="85">
        <f>'I4'!I20</f>
        <v>15</v>
      </c>
    </row>
    <row r="15" spans="2:4" ht="48" x14ac:dyDescent="0.2">
      <c r="B15" s="76" t="s">
        <v>28</v>
      </c>
      <c r="C15" s="58" t="s">
        <v>200</v>
      </c>
      <c r="D15" s="85">
        <f>'I5'!I20</f>
        <v>3.9299999999999997</v>
      </c>
    </row>
    <row r="16" spans="2:4" ht="15" customHeight="1" x14ac:dyDescent="0.2">
      <c r="B16" s="76" t="s">
        <v>29</v>
      </c>
      <c r="C16" s="14" t="s">
        <v>201</v>
      </c>
      <c r="D16" s="85">
        <f>'I6'!I20</f>
        <v>0</v>
      </c>
    </row>
    <row r="17" spans="2:4" ht="15" customHeight="1" x14ac:dyDescent="0.2">
      <c r="B17" s="76" t="s">
        <v>30</v>
      </c>
      <c r="C17" s="14" t="s">
        <v>203</v>
      </c>
      <c r="D17" s="85">
        <f>'I7'!I20</f>
        <v>15</v>
      </c>
    </row>
    <row r="18" spans="2:4" ht="16" x14ac:dyDescent="0.2">
      <c r="B18" s="76" t="s">
        <v>31</v>
      </c>
      <c r="C18" s="14" t="s">
        <v>204</v>
      </c>
      <c r="D18" s="85">
        <f>'I8'!I20</f>
        <v>0</v>
      </c>
    </row>
    <row r="19" spans="2:4" ht="16" x14ac:dyDescent="0.2">
      <c r="B19" s="76" t="s">
        <v>33</v>
      </c>
      <c r="C19" s="10" t="s">
        <v>205</v>
      </c>
      <c r="D19" s="85">
        <f>'I9'!I20</f>
        <v>2.3333333333333335</v>
      </c>
    </row>
    <row r="20" spans="2:4" ht="32" x14ac:dyDescent="0.2">
      <c r="B20" s="76" t="s">
        <v>34</v>
      </c>
      <c r="C20" s="57" t="s">
        <v>207</v>
      </c>
      <c r="D20" s="85">
        <f>'I10'!I20</f>
        <v>24</v>
      </c>
    </row>
    <row r="21" spans="2:4" ht="48" x14ac:dyDescent="0.2">
      <c r="B21" s="77" t="s">
        <v>36</v>
      </c>
      <c r="C21" s="14" t="s">
        <v>209</v>
      </c>
      <c r="D21" s="85">
        <f>I11a!I20</f>
        <v>27.613636363636363</v>
      </c>
    </row>
    <row r="22" spans="2:4" ht="60" customHeight="1" x14ac:dyDescent="0.2">
      <c r="B22" s="78"/>
      <c r="C22" s="14" t="s">
        <v>211</v>
      </c>
      <c r="D22" s="85">
        <f>I11b!H21</f>
        <v>17.5</v>
      </c>
    </row>
    <row r="23" spans="2:4" ht="32" x14ac:dyDescent="0.2">
      <c r="B23" s="75"/>
      <c r="C23" s="29" t="s">
        <v>213</v>
      </c>
      <c r="D23" s="85">
        <f>I11c!G22</f>
        <v>52</v>
      </c>
    </row>
    <row r="24" spans="2:4" ht="64" x14ac:dyDescent="0.2">
      <c r="B24" s="76" t="s">
        <v>40</v>
      </c>
      <c r="C24" s="14" t="s">
        <v>215</v>
      </c>
      <c r="D24" s="85">
        <f>'I12'!H27</f>
        <v>860</v>
      </c>
    </row>
    <row r="25" spans="2:4" ht="48" customHeight="1" x14ac:dyDescent="0.2">
      <c r="B25" s="76" t="s">
        <v>60</v>
      </c>
      <c r="C25" s="14" t="s">
        <v>217</v>
      </c>
      <c r="D25" s="85">
        <f>'I13'!H27</f>
        <v>237.5</v>
      </c>
    </row>
    <row r="26" spans="2:4" ht="64" x14ac:dyDescent="0.2">
      <c r="B26" s="77" t="s">
        <v>61</v>
      </c>
      <c r="C26" s="10" t="s">
        <v>219</v>
      </c>
      <c r="D26" s="85">
        <f>I14a!H20</f>
        <v>0</v>
      </c>
    </row>
    <row r="27" spans="2:4" ht="30" customHeight="1" x14ac:dyDescent="0.2">
      <c r="B27" s="75"/>
      <c r="C27" s="10" t="s">
        <v>221</v>
      </c>
      <c r="D27" s="85">
        <f>I14b!H20</f>
        <v>75</v>
      </c>
    </row>
    <row r="28" spans="2:4" ht="48" x14ac:dyDescent="0.2">
      <c r="B28" s="76" t="s">
        <v>61</v>
      </c>
      <c r="C28" s="10" t="s">
        <v>62</v>
      </c>
      <c r="D28" s="85">
        <f>I14c!H20</f>
        <v>20</v>
      </c>
    </row>
    <row r="29" spans="2:4" ht="48" x14ac:dyDescent="0.2">
      <c r="B29" s="290" t="s">
        <v>0</v>
      </c>
      <c r="C29" s="10" t="s">
        <v>224</v>
      </c>
      <c r="D29" s="86">
        <f>'I15'!H17</f>
        <v>140</v>
      </c>
    </row>
    <row r="30" spans="2:4" ht="112" x14ac:dyDescent="0.2">
      <c r="B30" s="79" t="s">
        <v>64</v>
      </c>
      <c r="C30" s="65" t="s">
        <v>226</v>
      </c>
      <c r="D30" s="86">
        <f>'I16'!D20</f>
        <v>20</v>
      </c>
    </row>
    <row r="31" spans="2:4" ht="48" x14ac:dyDescent="0.2">
      <c r="B31" s="79" t="s">
        <v>66</v>
      </c>
      <c r="C31" s="51" t="s">
        <v>229</v>
      </c>
      <c r="D31" s="85">
        <f>'I17'!D27</f>
        <v>450</v>
      </c>
    </row>
    <row r="32" spans="2:4" ht="45" customHeight="1" x14ac:dyDescent="0.2">
      <c r="B32" s="75" t="s">
        <v>68</v>
      </c>
      <c r="C32" s="14" t="s">
        <v>231</v>
      </c>
      <c r="D32" s="84">
        <f>'I18'!D20</f>
        <v>30</v>
      </c>
    </row>
    <row r="33" spans="2:4" ht="75" customHeight="1" x14ac:dyDescent="0.2">
      <c r="B33" s="76" t="s">
        <v>42</v>
      </c>
      <c r="C33" s="69" t="s">
        <v>233</v>
      </c>
      <c r="D33" s="85">
        <f>'I19'!E19</f>
        <v>65</v>
      </c>
    </row>
    <row r="34" spans="2:4" ht="32" x14ac:dyDescent="0.2">
      <c r="B34" s="80" t="s">
        <v>44</v>
      </c>
      <c r="C34" s="68" t="s">
        <v>234</v>
      </c>
      <c r="D34" s="85">
        <f>'I20'!E15</f>
        <v>33</v>
      </c>
    </row>
    <row r="35" spans="2:4" ht="16" x14ac:dyDescent="0.2">
      <c r="B35" s="76" t="s">
        <v>45</v>
      </c>
      <c r="C35" s="60" t="s">
        <v>236</v>
      </c>
      <c r="D35" s="85">
        <f>'I21'!D26</f>
        <v>90</v>
      </c>
    </row>
    <row r="36" spans="2:4" ht="80" x14ac:dyDescent="0.2">
      <c r="B36" s="76" t="s">
        <v>47</v>
      </c>
      <c r="C36" s="59" t="s">
        <v>271</v>
      </c>
      <c r="D36" s="85">
        <f>'I22'!D26</f>
        <v>155</v>
      </c>
    </row>
    <row r="37" spans="2:4" ht="48" x14ac:dyDescent="0.2">
      <c r="B37" s="76" t="s">
        <v>48</v>
      </c>
      <c r="C37" s="58" t="s">
        <v>237</v>
      </c>
      <c r="D37" s="85">
        <f>'I23'!D26</f>
        <v>79</v>
      </c>
    </row>
    <row r="38" spans="2:4" ht="16" x14ac:dyDescent="0.2">
      <c r="B38" s="76" t="s">
        <v>239</v>
      </c>
      <c r="C38" s="58" t="s">
        <v>49</v>
      </c>
      <c r="D38" s="85">
        <f>'I24'!F20</f>
        <v>0</v>
      </c>
    </row>
    <row r="40" spans="2:4" x14ac:dyDescent="0.2">
      <c r="B40" s="220" t="s">
        <v>2</v>
      </c>
      <c r="C40" s="1" t="s">
        <v>104</v>
      </c>
    </row>
    <row r="41" spans="2:4" x14ac:dyDescent="0.2">
      <c r="B41" s="18" t="s">
        <v>5</v>
      </c>
      <c r="C41" s="12" t="s">
        <v>242</v>
      </c>
      <c r="D41" s="87">
        <f>SUM(D11:D20)+SUM(D33:D38)</f>
        <v>534.76333333333332</v>
      </c>
    </row>
    <row r="42" spans="2:4" x14ac:dyDescent="0.2">
      <c r="B42" s="18" t="s">
        <v>6</v>
      </c>
      <c r="C42" s="12" t="s">
        <v>243</v>
      </c>
      <c r="D42" s="87">
        <f>SUM(D24:D33)</f>
        <v>1897.5</v>
      </c>
    </row>
    <row r="43" spans="2:4" ht="16" thickBot="1" x14ac:dyDescent="0.25">
      <c r="B43" s="81" t="s">
        <v>7</v>
      </c>
      <c r="C43" s="13" t="s">
        <v>9</v>
      </c>
      <c r="D43" s="88">
        <f>SUM(D21:D23)</f>
        <v>97.11363636363636</v>
      </c>
    </row>
    <row r="44" spans="2:4" ht="17" thickTop="1" thickBot="1" x14ac:dyDescent="0.25">
      <c r="B44" s="82" t="s">
        <v>8</v>
      </c>
      <c r="C44" s="83" t="s">
        <v>244</v>
      </c>
      <c r="D44" s="89">
        <f>D41+D42+D43</f>
        <v>2529.3769696969698</v>
      </c>
    </row>
    <row r="45" spans="2:4" ht="16" thickTop="1" x14ac:dyDescent="0.2"/>
    <row r="46" spans="2:4" x14ac:dyDescent="0.2">
      <c r="B46" s="56" t="s">
        <v>148</v>
      </c>
      <c r="C46" t="s">
        <v>149</v>
      </c>
    </row>
    <row r="47" spans="2:4" x14ac:dyDescent="0.2">
      <c r="B47" s="239" t="str">
        <f>'Date initiale'!C9</f>
        <v>mai/2023</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04" right="0.59055118110236204" top="0.5" bottom="0.5" header="0.31496062992126" footer="0.31496062992126"/>
  <pageSetup paperSize="9" scale="55"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0"/>
  <sheetViews>
    <sheetView zoomScale="200" workbookViewId="0">
      <selection activeCell="B14" sqref="B14"/>
    </sheetView>
  </sheetViews>
  <sheetFormatPr baseColWidth="10" defaultColWidth="8.83203125" defaultRowHeight="15" x14ac:dyDescent="0.2"/>
  <cols>
    <col min="1" max="1" width="5.1640625" customWidth="1"/>
    <col min="2" max="2" width="86.33203125" customWidth="1"/>
    <col min="3" max="3" width="17.1640625" customWidth="1"/>
    <col min="4" max="4" width="10.5" customWidth="1"/>
    <col min="5" max="5" width="9.6640625" customWidth="1"/>
    <col min="7" max="7" width="13.5" customWidth="1"/>
  </cols>
  <sheetData>
    <row r="1" spans="1:8" ht="16" x14ac:dyDescent="0.2">
      <c r="A1" s="209" t="str">
        <f>'Date initiale'!C3</f>
        <v>Universitatea de Arhitectură și Urbanism "Ion Mincu" București</v>
      </c>
      <c r="B1" s="209"/>
      <c r="C1" s="209"/>
      <c r="D1" s="209"/>
      <c r="E1" s="16"/>
    </row>
    <row r="2" spans="1:8" ht="16" x14ac:dyDescent="0.2">
      <c r="A2" s="209" t="str">
        <f>'Date initiale'!B4&amp;" "&amp;'Date initiale'!C4</f>
        <v>Facultatea ARHITECTURA</v>
      </c>
      <c r="B2" s="209"/>
      <c r="C2" s="209"/>
      <c r="D2" s="209"/>
      <c r="E2" s="16"/>
    </row>
    <row r="3" spans="1:8" ht="16" x14ac:dyDescent="0.2">
      <c r="A3" s="209" t="str">
        <f>'Date initiale'!B5&amp;" "&amp;'Date initiale'!C5</f>
        <v>Departamentul Sinteza Proiectării de Arhitectură</v>
      </c>
      <c r="B3" s="209"/>
      <c r="C3" s="209"/>
      <c r="D3" s="209"/>
      <c r="E3" s="16"/>
    </row>
    <row r="4" spans="1:8" x14ac:dyDescent="0.2">
      <c r="A4" s="105" t="str">
        <f>'Date initiale'!C6&amp;", "&amp;'Date initiale'!C7</f>
        <v>TOFAN BOGDAN, profesor universitar</v>
      </c>
      <c r="B4" s="105"/>
      <c r="C4" s="105"/>
      <c r="D4" s="105"/>
    </row>
    <row r="5" spans="1:8" x14ac:dyDescent="0.2">
      <c r="A5" s="105"/>
      <c r="B5" s="105"/>
      <c r="C5" s="105"/>
      <c r="D5" s="105"/>
    </row>
    <row r="6" spans="1:8" ht="16" x14ac:dyDescent="0.2">
      <c r="A6" s="551" t="s">
        <v>110</v>
      </c>
      <c r="B6" s="552"/>
      <c r="C6" s="552"/>
      <c r="D6" s="552"/>
      <c r="E6" s="553"/>
    </row>
    <row r="7" spans="1:8" ht="16" x14ac:dyDescent="0.2">
      <c r="A7" s="544" t="str">
        <f>'Descriere indicatori'!B27&amp;". "&amp;'Descriere indicatori'!C27</f>
        <v xml:space="preserve">I20. Expoziţii profesionale în domeniu organizate la nivel internaţional / naţional sau local în calitate de autor, coautor, curator </v>
      </c>
      <c r="B7" s="544"/>
      <c r="C7" s="544"/>
      <c r="D7" s="544"/>
      <c r="E7" s="544"/>
      <c r="F7" s="160"/>
    </row>
    <row r="8" spans="1:8" ht="32.25" customHeight="1" thickBot="1" x14ac:dyDescent="0.25">
      <c r="A8" s="43"/>
      <c r="B8" s="43"/>
      <c r="C8" s="43"/>
      <c r="D8" s="43"/>
      <c r="E8" s="43"/>
    </row>
    <row r="9" spans="1:8" ht="33" thickBot="1" x14ac:dyDescent="0.25">
      <c r="A9" s="134" t="s">
        <v>55</v>
      </c>
      <c r="B9" s="223" t="s">
        <v>152</v>
      </c>
      <c r="C9" s="135" t="s">
        <v>151</v>
      </c>
      <c r="D9" s="135" t="s">
        <v>87</v>
      </c>
      <c r="E9" s="224" t="s">
        <v>147</v>
      </c>
      <c r="G9" s="212" t="s">
        <v>108</v>
      </c>
    </row>
    <row r="10" spans="1:8" x14ac:dyDescent="0.2">
      <c r="A10" s="330">
        <v>1</v>
      </c>
      <c r="B10" s="331" t="s">
        <v>356</v>
      </c>
      <c r="C10" s="332" t="s">
        <v>360</v>
      </c>
      <c r="D10" s="333">
        <v>2012</v>
      </c>
      <c r="E10" s="334">
        <v>3</v>
      </c>
      <c r="G10" s="213" t="s">
        <v>170</v>
      </c>
      <c r="H10" s="294" t="s">
        <v>263</v>
      </c>
    </row>
    <row r="11" spans="1:8" ht="16" x14ac:dyDescent="0.2">
      <c r="A11" s="335">
        <f>A10+1</f>
        <v>2</v>
      </c>
      <c r="B11" s="336" t="s">
        <v>357</v>
      </c>
      <c r="C11" s="328" t="s">
        <v>360</v>
      </c>
      <c r="D11" s="328">
        <v>2014</v>
      </c>
      <c r="E11" s="337">
        <v>3</v>
      </c>
      <c r="G11" s="213" t="s">
        <v>172</v>
      </c>
    </row>
    <row r="12" spans="1:8" ht="32" x14ac:dyDescent="0.2">
      <c r="A12" s="229">
        <f t="shared" ref="A12:A14" si="0">A11+1</f>
        <v>3</v>
      </c>
      <c r="B12" s="307" t="s">
        <v>440</v>
      </c>
      <c r="C12" s="34" t="s">
        <v>437</v>
      </c>
      <c r="D12" s="34" t="s">
        <v>438</v>
      </c>
      <c r="E12" s="264">
        <v>12</v>
      </c>
      <c r="G12" s="213" t="s">
        <v>173</v>
      </c>
    </row>
    <row r="13" spans="1:8" ht="32" x14ac:dyDescent="0.2">
      <c r="A13" s="229">
        <f t="shared" si="0"/>
        <v>4</v>
      </c>
      <c r="B13" s="225" t="s">
        <v>441</v>
      </c>
      <c r="C13" s="34" t="s">
        <v>437</v>
      </c>
      <c r="D13" s="34" t="s">
        <v>439</v>
      </c>
      <c r="E13" s="264">
        <v>12</v>
      </c>
    </row>
    <row r="14" spans="1:8" ht="17" thickBot="1" x14ac:dyDescent="0.25">
      <c r="A14" s="231">
        <f t="shared" si="0"/>
        <v>5</v>
      </c>
      <c r="B14" s="232" t="s">
        <v>480</v>
      </c>
      <c r="C14" s="131" t="s">
        <v>360</v>
      </c>
      <c r="D14" s="131">
        <v>2018</v>
      </c>
      <c r="E14" s="436">
        <v>3</v>
      </c>
    </row>
    <row r="15" spans="1:8" ht="16" thickBot="1" x14ac:dyDescent="0.25">
      <c r="A15" s="211"/>
      <c r="B15" s="226"/>
      <c r="C15" s="227"/>
      <c r="D15" s="320" t="str">
        <f>"Total "&amp;LEFT(A7,3)</f>
        <v>Total I20</v>
      </c>
      <c r="E15" s="321">
        <f>SUM(E10:E14)</f>
        <v>33</v>
      </c>
    </row>
    <row r="16" spans="1:8" x14ac:dyDescent="0.2">
      <c r="B16" s="17"/>
    </row>
    <row r="20" spans="2:2" x14ac:dyDescent="0.2">
      <c r="B20"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6"/>
  <sheetViews>
    <sheetView topLeftCell="A8" zoomScale="238" workbookViewId="0">
      <selection activeCell="D24" sqref="D24"/>
    </sheetView>
  </sheetViews>
  <sheetFormatPr baseColWidth="10" defaultColWidth="8.83203125" defaultRowHeight="15" x14ac:dyDescent="0.2"/>
  <cols>
    <col min="1" max="1" width="5.1640625" customWidth="1"/>
    <col min="2" max="2" width="104.33203125" customWidth="1"/>
    <col min="3" max="3" width="10.5" customWidth="1"/>
    <col min="4" max="4" width="9.6640625" customWidth="1"/>
  </cols>
  <sheetData>
    <row r="1" spans="1:10" x14ac:dyDescent="0.2">
      <c r="A1" s="105" t="str">
        <f>'Date initiale'!C3</f>
        <v>Universitatea de Arhitectură și Urbanism "Ion Mincu" București</v>
      </c>
      <c r="B1" s="105"/>
    </row>
    <row r="2" spans="1:10" x14ac:dyDescent="0.2">
      <c r="A2" s="105" t="str">
        <f>'Date initiale'!B4&amp;" "&amp;'Date initiale'!C4</f>
        <v>Facultatea ARHITECTURA</v>
      </c>
      <c r="B2" s="105"/>
    </row>
    <row r="3" spans="1:10" x14ac:dyDescent="0.2">
      <c r="A3" s="105" t="str">
        <f>'Date initiale'!B5&amp;" "&amp;'Date initiale'!C5</f>
        <v>Departamentul Sinteza Proiectării de Arhitectură</v>
      </c>
      <c r="B3" s="105"/>
    </row>
    <row r="4" spans="1:10" x14ac:dyDescent="0.2">
      <c r="A4" s="105" t="str">
        <f>'Date initiale'!C6&amp;", "&amp;'Date initiale'!C7</f>
        <v>TOFAN BOGDAN, profesor universitar</v>
      </c>
      <c r="B4" s="105"/>
    </row>
    <row r="5" spans="1:10" x14ac:dyDescent="0.2">
      <c r="A5" s="105"/>
      <c r="B5" s="105"/>
    </row>
    <row r="6" spans="1:10" ht="16" x14ac:dyDescent="0.2">
      <c r="A6" s="547" t="s">
        <v>110</v>
      </c>
      <c r="B6" s="547"/>
      <c r="C6" s="547"/>
      <c r="D6" s="547"/>
    </row>
    <row r="7" spans="1:10" ht="24" customHeight="1" x14ac:dyDescent="0.2">
      <c r="A7" s="544" t="str">
        <f>'Descriere indicatori'!B28&amp;". "&amp;'Descriere indicatori'!C28</f>
        <v xml:space="preserve">I21. Organizator / curator expoziţii la nivel internaţional/naţional </v>
      </c>
      <c r="B7" s="544"/>
      <c r="C7" s="544"/>
      <c r="D7" s="544"/>
    </row>
    <row r="8" spans="1:10" ht="16" thickBot="1" x14ac:dyDescent="0.25"/>
    <row r="9" spans="1:10" ht="33" thickBot="1" x14ac:dyDescent="0.25">
      <c r="A9" s="134" t="s">
        <v>55</v>
      </c>
      <c r="B9" s="223" t="s">
        <v>152</v>
      </c>
      <c r="C9" s="135" t="s">
        <v>87</v>
      </c>
      <c r="D9" s="224" t="s">
        <v>147</v>
      </c>
      <c r="F9" s="212" t="s">
        <v>108</v>
      </c>
      <c r="J9" s="13"/>
    </row>
    <row r="10" spans="1:10" x14ac:dyDescent="0.2">
      <c r="A10" s="228">
        <v>1</v>
      </c>
      <c r="B10" s="300" t="s">
        <v>349</v>
      </c>
      <c r="C10" s="301">
        <v>2007</v>
      </c>
      <c r="D10" s="305">
        <v>10</v>
      </c>
      <c r="F10" s="213" t="s">
        <v>170</v>
      </c>
      <c r="G10" s="294" t="s">
        <v>263</v>
      </c>
      <c r="J10" s="214"/>
    </row>
    <row r="11" spans="1:10" ht="16" x14ac:dyDescent="0.2">
      <c r="A11" s="495">
        <v>2</v>
      </c>
      <c r="B11" s="493" t="s">
        <v>500</v>
      </c>
      <c r="C11" s="494">
        <v>2007</v>
      </c>
      <c r="D11" s="428">
        <v>10</v>
      </c>
      <c r="F11" s="306"/>
      <c r="G11" s="294"/>
    </row>
    <row r="12" spans="1:10" x14ac:dyDescent="0.2">
      <c r="A12" s="229">
        <v>3</v>
      </c>
      <c r="B12" s="225" t="s">
        <v>350</v>
      </c>
      <c r="C12" s="34">
        <v>2009</v>
      </c>
      <c r="D12" s="302">
        <v>5</v>
      </c>
    </row>
    <row r="13" spans="1:10" x14ac:dyDescent="0.2">
      <c r="A13" s="229">
        <v>4</v>
      </c>
      <c r="B13" s="225" t="s">
        <v>351</v>
      </c>
      <c r="C13" s="34">
        <v>2012</v>
      </c>
      <c r="D13" s="303">
        <v>5</v>
      </c>
    </row>
    <row r="14" spans="1:10" x14ac:dyDescent="0.2">
      <c r="A14" s="229">
        <f t="shared" ref="A14:A21" si="0">A13+1</f>
        <v>5</v>
      </c>
      <c r="B14" s="225" t="s">
        <v>352</v>
      </c>
      <c r="C14" s="34">
        <v>2016</v>
      </c>
      <c r="D14" s="303">
        <v>5</v>
      </c>
    </row>
    <row r="15" spans="1:10" ht="32" x14ac:dyDescent="0.2">
      <c r="A15" s="229">
        <f t="shared" si="0"/>
        <v>6</v>
      </c>
      <c r="B15" s="230" t="s">
        <v>353</v>
      </c>
      <c r="C15" s="34">
        <v>2010</v>
      </c>
      <c r="D15" s="304">
        <v>5</v>
      </c>
    </row>
    <row r="16" spans="1:10" ht="16" x14ac:dyDescent="0.2">
      <c r="A16" s="229">
        <f t="shared" si="0"/>
        <v>7</v>
      </c>
      <c r="B16" s="230" t="s">
        <v>354</v>
      </c>
      <c r="C16" s="34">
        <v>2011</v>
      </c>
      <c r="D16" s="304">
        <v>5</v>
      </c>
    </row>
    <row r="17" spans="1:4" ht="16" x14ac:dyDescent="0.2">
      <c r="A17" s="229">
        <f t="shared" si="0"/>
        <v>8</v>
      </c>
      <c r="B17" s="230" t="s">
        <v>355</v>
      </c>
      <c r="C17" s="34">
        <v>2012</v>
      </c>
      <c r="D17" s="304">
        <v>5</v>
      </c>
    </row>
    <row r="18" spans="1:4" ht="16" x14ac:dyDescent="0.2">
      <c r="A18" s="229"/>
      <c r="B18" s="230" t="s">
        <v>359</v>
      </c>
      <c r="C18" s="34">
        <v>2013</v>
      </c>
      <c r="D18" s="304">
        <v>5</v>
      </c>
    </row>
    <row r="19" spans="1:4" ht="16" x14ac:dyDescent="0.2">
      <c r="A19" s="229">
        <f>A17+1</f>
        <v>9</v>
      </c>
      <c r="B19" s="230" t="s">
        <v>358</v>
      </c>
      <c r="C19" s="34">
        <v>2013</v>
      </c>
      <c r="D19" s="304">
        <v>5</v>
      </c>
    </row>
    <row r="20" spans="1:4" ht="16" x14ac:dyDescent="0.2">
      <c r="A20" s="322">
        <f t="shared" si="0"/>
        <v>10</v>
      </c>
      <c r="B20" s="230" t="s">
        <v>481</v>
      </c>
      <c r="C20" s="34">
        <v>2018</v>
      </c>
      <c r="D20" s="304">
        <v>5</v>
      </c>
    </row>
    <row r="21" spans="1:4" ht="16" x14ac:dyDescent="0.2">
      <c r="A21" s="433">
        <f t="shared" si="0"/>
        <v>11</v>
      </c>
      <c r="B21" s="230" t="s">
        <v>482</v>
      </c>
      <c r="C21" s="34">
        <v>2018</v>
      </c>
      <c r="D21" s="304">
        <v>5</v>
      </c>
    </row>
    <row r="22" spans="1:4" ht="16" x14ac:dyDescent="0.2">
      <c r="A22" s="433">
        <v>11</v>
      </c>
      <c r="B22" s="230" t="s">
        <v>485</v>
      </c>
      <c r="C22" s="34">
        <v>2018</v>
      </c>
      <c r="D22" s="304">
        <v>5</v>
      </c>
    </row>
    <row r="23" spans="1:4" ht="16" x14ac:dyDescent="0.2">
      <c r="A23" s="433">
        <v>12</v>
      </c>
      <c r="B23" s="230" t="s">
        <v>484</v>
      </c>
      <c r="C23" s="34">
        <v>2018</v>
      </c>
      <c r="D23" s="304">
        <v>5</v>
      </c>
    </row>
    <row r="24" spans="1:4" ht="17" thickBot="1" x14ac:dyDescent="0.25">
      <c r="A24" s="434">
        <v>13</v>
      </c>
      <c r="B24" s="232" t="s">
        <v>483</v>
      </c>
      <c r="C24" s="131">
        <v>2018</v>
      </c>
      <c r="D24" s="435">
        <v>5</v>
      </c>
    </row>
    <row r="25" spans="1:4" ht="17" thickBot="1" x14ac:dyDescent="0.25">
      <c r="A25" s="309">
        <v>14</v>
      </c>
      <c r="B25" s="232" t="s">
        <v>594</v>
      </c>
      <c r="C25" s="504">
        <v>2023</v>
      </c>
      <c r="D25" s="506">
        <v>5</v>
      </c>
    </row>
    <row r="26" spans="1:4" ht="16" thickBot="1" x14ac:dyDescent="0.25">
      <c r="A26" s="211"/>
      <c r="B26" s="226"/>
      <c r="C26" s="320" t="str">
        <f>"Total "&amp;LEFT(A7,3)</f>
        <v>Total I21</v>
      </c>
      <c r="D26" s="321">
        <f>SUM(D10:D25)</f>
        <v>90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78"/>
  <sheetViews>
    <sheetView topLeftCell="A10" zoomScale="253" zoomScaleNormal="100" workbookViewId="0">
      <selection activeCell="D23" sqref="D23"/>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09" t="str">
        <f>'Date initiale'!C3</f>
        <v>Universitatea de Arhitectură și Urbanism "Ion Mincu" București</v>
      </c>
      <c r="B1" s="209"/>
      <c r="C1" s="209"/>
      <c r="D1" s="16"/>
    </row>
    <row r="2" spans="1:7" ht="16" x14ac:dyDescent="0.2">
      <c r="A2" s="209" t="str">
        <f>'Date initiale'!B4&amp;" "&amp;'Date initiale'!C4</f>
        <v>Facultatea ARHITECTURA</v>
      </c>
      <c r="B2" s="209"/>
      <c r="C2" s="209"/>
      <c r="D2" s="16"/>
    </row>
    <row r="3" spans="1:7" ht="16" x14ac:dyDescent="0.2">
      <c r="A3" s="209" t="str">
        <f>'Date initiale'!B5&amp;" "&amp;'Date initiale'!C5</f>
        <v>Departamentul Sinteza Proiectării de Arhitectură</v>
      </c>
      <c r="B3" s="209"/>
      <c r="C3" s="209"/>
      <c r="D3" s="16"/>
    </row>
    <row r="4" spans="1:7" x14ac:dyDescent="0.2">
      <c r="A4" s="105" t="str">
        <f>'Date initiale'!C6&amp;", "&amp;'Date initiale'!C7</f>
        <v>TOFAN BOGDAN, profesor universitar</v>
      </c>
      <c r="B4" s="105"/>
      <c r="C4" s="105"/>
    </row>
    <row r="5" spans="1:7" x14ac:dyDescent="0.2">
      <c r="A5" s="105"/>
      <c r="B5" s="105"/>
      <c r="C5" s="105"/>
    </row>
    <row r="6" spans="1:7" ht="16" x14ac:dyDescent="0.2">
      <c r="A6" s="546" t="s">
        <v>110</v>
      </c>
      <c r="B6" s="546"/>
      <c r="C6" s="546"/>
      <c r="D6" s="546"/>
    </row>
    <row r="7" spans="1:7" ht="66.75" customHeight="1" x14ac:dyDescent="0.2">
      <c r="A7" s="54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44"/>
      <c r="C7" s="544"/>
      <c r="D7" s="544"/>
    </row>
    <row r="8" spans="1:7" ht="17" thickBot="1" x14ac:dyDescent="0.25">
      <c r="A8" s="45"/>
      <c r="B8" s="45"/>
      <c r="C8" s="45"/>
      <c r="D8" s="45"/>
    </row>
    <row r="9" spans="1:7" ht="33" thickBot="1" x14ac:dyDescent="0.25">
      <c r="A9" s="134" t="s">
        <v>55</v>
      </c>
      <c r="B9" s="234" t="s">
        <v>158</v>
      </c>
      <c r="C9" s="234" t="s">
        <v>81</v>
      </c>
      <c r="D9" s="235" t="s">
        <v>147</v>
      </c>
      <c r="F9" s="212" t="s">
        <v>108</v>
      </c>
    </row>
    <row r="10" spans="1:7" ht="16" x14ac:dyDescent="0.2">
      <c r="A10" s="140"/>
      <c r="B10" s="236"/>
      <c r="C10" s="237"/>
      <c r="D10" s="257"/>
      <c r="E10" s="27"/>
      <c r="F10" s="213" t="s">
        <v>174</v>
      </c>
      <c r="G10" s="294" t="s">
        <v>265</v>
      </c>
    </row>
    <row r="11" spans="1:7" ht="16" x14ac:dyDescent="0.2">
      <c r="A11" s="142">
        <v>1</v>
      </c>
      <c r="B11" s="230" t="s">
        <v>330</v>
      </c>
      <c r="C11" s="233" t="s">
        <v>463</v>
      </c>
      <c r="D11" s="266">
        <v>15</v>
      </c>
      <c r="E11" s="27"/>
      <c r="F11" s="213" t="s">
        <v>170</v>
      </c>
      <c r="G11" s="294"/>
    </row>
    <row r="12" spans="1:7" ht="16" x14ac:dyDescent="0.2">
      <c r="A12" s="142">
        <v>2</v>
      </c>
      <c r="B12" s="230" t="s">
        <v>347</v>
      </c>
      <c r="C12" s="34" t="s">
        <v>348</v>
      </c>
      <c r="D12" s="266">
        <v>10</v>
      </c>
      <c r="E12" s="27"/>
      <c r="F12" s="213" t="s">
        <v>170</v>
      </c>
      <c r="G12" s="294"/>
    </row>
    <row r="13" spans="1:7" ht="32" x14ac:dyDescent="0.2">
      <c r="A13" s="142">
        <v>3</v>
      </c>
      <c r="B13" s="230" t="s">
        <v>569</v>
      </c>
      <c r="C13" s="34">
        <v>1999</v>
      </c>
      <c r="D13" s="266">
        <v>10</v>
      </c>
      <c r="E13" s="27"/>
      <c r="F13" s="213">
        <v>20</v>
      </c>
      <c r="G13" s="294"/>
    </row>
    <row r="14" spans="1:7" ht="32" x14ac:dyDescent="0.2">
      <c r="A14" s="142">
        <v>4</v>
      </c>
      <c r="B14" s="230" t="s">
        <v>345</v>
      </c>
      <c r="C14" s="34" t="s">
        <v>346</v>
      </c>
      <c r="D14" s="266">
        <v>10</v>
      </c>
      <c r="E14" s="27"/>
      <c r="G14" s="294"/>
    </row>
    <row r="15" spans="1:7" ht="16" x14ac:dyDescent="0.2">
      <c r="A15" s="142">
        <v>5</v>
      </c>
      <c r="B15" s="226" t="s">
        <v>328</v>
      </c>
      <c r="C15" s="429" t="s">
        <v>329</v>
      </c>
      <c r="D15" s="430">
        <v>10</v>
      </c>
      <c r="E15" s="27"/>
      <c r="G15" s="294"/>
    </row>
    <row r="16" spans="1:7" ht="16" x14ac:dyDescent="0.2">
      <c r="A16" s="142">
        <v>6</v>
      </c>
      <c r="B16" s="230" t="s">
        <v>326</v>
      </c>
      <c r="C16" s="431" t="s">
        <v>327</v>
      </c>
      <c r="D16" s="249">
        <v>10</v>
      </c>
      <c r="E16" s="27"/>
      <c r="G16" s="294"/>
    </row>
    <row r="17" spans="1:7" ht="32" x14ac:dyDescent="0.2">
      <c r="A17" s="142">
        <v>7</v>
      </c>
      <c r="B17" s="230" t="s">
        <v>397</v>
      </c>
      <c r="C17" s="34">
        <v>2003</v>
      </c>
      <c r="D17" s="266">
        <v>15</v>
      </c>
      <c r="E17" s="27"/>
      <c r="G17" s="294"/>
    </row>
    <row r="18" spans="1:7" ht="16" x14ac:dyDescent="0.2">
      <c r="A18" s="142">
        <v>8</v>
      </c>
      <c r="B18" s="230" t="s">
        <v>342</v>
      </c>
      <c r="C18" s="34">
        <v>2009</v>
      </c>
      <c r="D18" s="266">
        <v>15</v>
      </c>
      <c r="E18" s="27"/>
      <c r="G18" s="294"/>
    </row>
    <row r="19" spans="1:7" ht="16" x14ac:dyDescent="0.2">
      <c r="A19" s="142">
        <v>9</v>
      </c>
      <c r="B19" s="230" t="s">
        <v>331</v>
      </c>
      <c r="C19" s="34" t="s">
        <v>462</v>
      </c>
      <c r="D19" s="266">
        <v>15</v>
      </c>
      <c r="E19" s="27"/>
      <c r="G19" s="294"/>
    </row>
    <row r="20" spans="1:7" ht="16" x14ac:dyDescent="0.2">
      <c r="A20" s="142">
        <v>10</v>
      </c>
      <c r="B20" s="230" t="s">
        <v>332</v>
      </c>
      <c r="C20" s="34" t="s">
        <v>333</v>
      </c>
      <c r="D20" s="266">
        <v>10</v>
      </c>
      <c r="E20" s="27"/>
    </row>
    <row r="21" spans="1:7" ht="16" x14ac:dyDescent="0.2">
      <c r="A21" s="142">
        <v>11</v>
      </c>
      <c r="B21" s="299" t="s">
        <v>343</v>
      </c>
      <c r="C21" s="34">
        <v>2012</v>
      </c>
      <c r="D21" s="266">
        <v>10</v>
      </c>
      <c r="E21" s="27"/>
    </row>
    <row r="22" spans="1:7" ht="17" thickBot="1" x14ac:dyDescent="0.25">
      <c r="A22" s="478">
        <v>12</v>
      </c>
      <c r="B22" s="230" t="s">
        <v>556</v>
      </c>
      <c r="C22" s="131" t="s">
        <v>557</v>
      </c>
      <c r="D22" s="267">
        <v>5</v>
      </c>
      <c r="E22" s="27"/>
    </row>
    <row r="23" spans="1:7" ht="18" thickBot="1" x14ac:dyDescent="0.25">
      <c r="A23" s="198">
        <v>13</v>
      </c>
      <c r="B23" s="432" t="s">
        <v>344</v>
      </c>
      <c r="C23" s="131">
        <v>2014</v>
      </c>
      <c r="D23" s="267">
        <v>10</v>
      </c>
      <c r="E23" s="27"/>
    </row>
    <row r="24" spans="1:7" ht="33" thickBot="1" x14ac:dyDescent="0.25">
      <c r="A24" s="128">
        <v>14</v>
      </c>
      <c r="B24" s="499" t="s">
        <v>592</v>
      </c>
      <c r="C24" s="504">
        <v>2023</v>
      </c>
      <c r="D24" s="505">
        <v>5</v>
      </c>
      <c r="E24" s="27"/>
    </row>
    <row r="25" spans="1:7" ht="17" thickBot="1" x14ac:dyDescent="0.25">
      <c r="A25" s="128">
        <v>15</v>
      </c>
      <c r="B25" s="502" t="s">
        <v>593</v>
      </c>
      <c r="C25" s="504">
        <v>2023</v>
      </c>
      <c r="D25" s="505">
        <v>5</v>
      </c>
      <c r="E25" s="27"/>
    </row>
    <row r="26" spans="1:7" ht="17" thickBot="1" x14ac:dyDescent="0.25">
      <c r="C26" s="107" t="str">
        <f>"Total "&amp;LEFT(A7,3)</f>
        <v>Total I22</v>
      </c>
      <c r="D26" s="108">
        <f>SUM(D10:D25)</f>
        <v>155</v>
      </c>
      <c r="E26" s="27"/>
    </row>
    <row r="27" spans="1:7" ht="16" x14ac:dyDescent="0.2">
      <c r="E27" s="27"/>
    </row>
    <row r="28" spans="1:7" ht="16" x14ac:dyDescent="0.2">
      <c r="E28" s="27"/>
    </row>
    <row r="29" spans="1:7" ht="16" x14ac:dyDescent="0.2">
      <c r="E29" s="27"/>
    </row>
    <row r="30" spans="1:7" ht="16" x14ac:dyDescent="0.2">
      <c r="E30" s="27"/>
    </row>
    <row r="31" spans="1:7" ht="16" x14ac:dyDescent="0.2">
      <c r="E31" s="27"/>
    </row>
    <row r="32" spans="1:7" ht="17" thickBot="1" x14ac:dyDescent="0.25">
      <c r="E32" s="27"/>
    </row>
    <row r="33" spans="1:5" ht="16" x14ac:dyDescent="0.2">
      <c r="A33" s="272"/>
      <c r="B33" s="226"/>
      <c r="E33" s="27"/>
    </row>
    <row r="34" spans="1:5" ht="16" x14ac:dyDescent="0.2">
      <c r="A34" s="27"/>
      <c r="B34" s="38"/>
      <c r="C34" s="27"/>
      <c r="D34" s="27"/>
      <c r="E34" s="27"/>
    </row>
    <row r="35" spans="1:5" ht="16" x14ac:dyDescent="0.2">
      <c r="A35" s="27"/>
      <c r="B35" s="38"/>
      <c r="C35" s="27"/>
      <c r="D35" s="27"/>
      <c r="E35" s="27"/>
    </row>
    <row r="36" spans="1:5" ht="16" x14ac:dyDescent="0.2">
      <c r="A36" s="27"/>
      <c r="B36" s="38"/>
      <c r="C36" s="27"/>
      <c r="D36" s="27"/>
      <c r="E36" s="27"/>
    </row>
    <row r="37" spans="1:5" ht="16" x14ac:dyDescent="0.2">
      <c r="A37" s="27"/>
      <c r="B37" s="38"/>
      <c r="C37" s="27"/>
      <c r="D37" s="27"/>
      <c r="E37" s="27"/>
    </row>
    <row r="38" spans="1:5" ht="16" x14ac:dyDescent="0.2">
      <c r="A38" s="27"/>
      <c r="B38" s="38"/>
      <c r="C38" s="27"/>
      <c r="D38" s="27"/>
      <c r="E38" s="27"/>
    </row>
    <row r="39" spans="1:5" ht="16" x14ac:dyDescent="0.2">
      <c r="A39" s="27"/>
      <c r="B39" s="38"/>
      <c r="C39" s="27"/>
      <c r="D39" s="27"/>
      <c r="E39" s="27"/>
    </row>
    <row r="40" spans="1:5" ht="16" x14ac:dyDescent="0.2">
      <c r="A40" s="27"/>
      <c r="B40" s="39"/>
      <c r="C40" s="27"/>
      <c r="D40" s="27"/>
      <c r="E40" s="27"/>
    </row>
    <row r="41" spans="1:5" ht="16" x14ac:dyDescent="0.2">
      <c r="A41" s="27"/>
      <c r="B41" s="38"/>
      <c r="C41" s="27"/>
      <c r="D41" s="27"/>
      <c r="E41" s="27"/>
    </row>
    <row r="42" spans="1:5" ht="16" x14ac:dyDescent="0.2">
      <c r="A42" s="27"/>
      <c r="B42" s="38"/>
      <c r="C42" s="27"/>
      <c r="D42" s="27"/>
      <c r="E42" s="27"/>
    </row>
    <row r="43" spans="1:5" ht="16" x14ac:dyDescent="0.2">
      <c r="A43" s="27"/>
      <c r="B43" s="38"/>
      <c r="C43" s="27"/>
      <c r="D43" s="27"/>
      <c r="E43" s="27"/>
    </row>
    <row r="44" spans="1:5" ht="16" x14ac:dyDescent="0.2">
      <c r="A44" s="27"/>
      <c r="B44" s="27"/>
      <c r="C44" s="27"/>
      <c r="D44" s="27"/>
      <c r="E44" s="27"/>
    </row>
    <row r="45" spans="1:5" ht="16" x14ac:dyDescent="0.2">
      <c r="A45" s="27"/>
      <c r="B45" s="27"/>
      <c r="C45" s="27"/>
      <c r="D45" s="27"/>
      <c r="E45" s="27"/>
    </row>
    <row r="46" spans="1:5" ht="16" x14ac:dyDescent="0.2">
      <c r="A46" s="27"/>
      <c r="B46" s="27"/>
      <c r="C46" s="27"/>
      <c r="D46" s="27"/>
      <c r="E46" s="27"/>
    </row>
    <row r="47" spans="1:5" ht="16" x14ac:dyDescent="0.2">
      <c r="A47" s="27"/>
      <c r="B47" s="27"/>
      <c r="C47" s="27"/>
      <c r="D47" s="27"/>
      <c r="E47" s="27"/>
    </row>
    <row r="48" spans="1:5" ht="16" x14ac:dyDescent="0.2">
      <c r="A48" s="27"/>
      <c r="B48" s="27"/>
      <c r="C48" s="27"/>
      <c r="D48" s="27"/>
      <c r="E48" s="27"/>
    </row>
    <row r="49" spans="1:5" ht="16" x14ac:dyDescent="0.2">
      <c r="A49" s="27"/>
      <c r="B49" s="27"/>
      <c r="C49" s="27"/>
      <c r="D49" s="27"/>
      <c r="E49" s="27"/>
    </row>
    <row r="50" spans="1:5" ht="16" x14ac:dyDescent="0.2">
      <c r="A50" s="27"/>
      <c r="B50" s="27"/>
      <c r="C50" s="27"/>
      <c r="D50" s="27"/>
      <c r="E50" s="27"/>
    </row>
    <row r="51" spans="1:5" ht="16" x14ac:dyDescent="0.2">
      <c r="A51" s="27"/>
      <c r="B51" s="27"/>
      <c r="C51" s="27"/>
      <c r="D51" s="27"/>
      <c r="E51" s="27"/>
    </row>
    <row r="52" spans="1:5" ht="16" x14ac:dyDescent="0.2">
      <c r="A52" s="27"/>
      <c r="B52" s="27"/>
      <c r="C52" s="27"/>
      <c r="D52" s="27"/>
      <c r="E52" s="27"/>
    </row>
    <row r="53" spans="1:5" ht="16" x14ac:dyDescent="0.2">
      <c r="A53" s="27"/>
      <c r="B53" s="27"/>
      <c r="C53" s="27"/>
      <c r="D53" s="27"/>
      <c r="E53" s="27"/>
    </row>
    <row r="54" spans="1:5" ht="16" x14ac:dyDescent="0.2">
      <c r="A54" s="27"/>
      <c r="B54" s="27"/>
      <c r="C54" s="27"/>
      <c r="D54" s="27"/>
      <c r="E54" s="27"/>
    </row>
    <row r="55" spans="1:5" ht="16" x14ac:dyDescent="0.2">
      <c r="A55" s="27"/>
      <c r="B55" s="27"/>
      <c r="C55" s="27"/>
      <c r="D55" s="27"/>
      <c r="E55" s="27"/>
    </row>
    <row r="56" spans="1:5" ht="16" x14ac:dyDescent="0.2">
      <c r="A56" s="27"/>
      <c r="B56" s="27"/>
      <c r="C56" s="27"/>
      <c r="D56" s="27"/>
      <c r="E56" s="27"/>
    </row>
    <row r="57" spans="1:5" ht="16" x14ac:dyDescent="0.2">
      <c r="A57" s="27"/>
      <c r="B57" s="27"/>
      <c r="C57" s="27"/>
      <c r="D57" s="27"/>
      <c r="E57" s="27"/>
    </row>
    <row r="58" spans="1:5" ht="16" x14ac:dyDescent="0.2">
      <c r="A58" s="27"/>
      <c r="B58" s="27"/>
      <c r="C58" s="27"/>
      <c r="D58" s="27"/>
      <c r="E58" s="27"/>
    </row>
    <row r="59" spans="1:5" ht="16" x14ac:dyDescent="0.2">
      <c r="A59" s="27"/>
      <c r="B59" s="27"/>
      <c r="C59" s="27"/>
      <c r="D59" s="27"/>
      <c r="E59" s="27"/>
    </row>
    <row r="60" spans="1:5" ht="16" x14ac:dyDescent="0.2">
      <c r="A60" s="27"/>
      <c r="B60" s="27"/>
      <c r="C60" s="27"/>
      <c r="D60" s="27"/>
      <c r="E60" s="27"/>
    </row>
    <row r="61" spans="1:5" ht="16" x14ac:dyDescent="0.2">
      <c r="A61" s="27"/>
      <c r="B61" s="27"/>
      <c r="C61" s="27"/>
      <c r="D61" s="27"/>
      <c r="E61" s="27"/>
    </row>
    <row r="62" spans="1:5" ht="16" x14ac:dyDescent="0.2">
      <c r="A62" s="27"/>
      <c r="B62" s="27"/>
      <c r="C62" s="27"/>
      <c r="D62" s="27"/>
      <c r="E62" s="27"/>
    </row>
    <row r="63" spans="1:5" ht="16" x14ac:dyDescent="0.2">
      <c r="A63" s="27"/>
      <c r="B63" s="27"/>
      <c r="C63" s="27"/>
      <c r="D63" s="27"/>
      <c r="E63" s="27"/>
    </row>
    <row r="64" spans="1:5" ht="16" x14ac:dyDescent="0.2">
      <c r="A64" s="27"/>
      <c r="B64" s="27"/>
      <c r="C64" s="27"/>
      <c r="D64" s="27"/>
      <c r="E64" s="27"/>
    </row>
    <row r="65" spans="1:5" ht="16" x14ac:dyDescent="0.2">
      <c r="A65" s="27"/>
      <c r="B65" s="27"/>
      <c r="C65" s="27"/>
      <c r="D65" s="27"/>
      <c r="E65" s="27"/>
    </row>
    <row r="66" spans="1:5" ht="16" x14ac:dyDescent="0.2">
      <c r="A66" s="27"/>
      <c r="B66" s="27"/>
      <c r="C66" s="27"/>
      <c r="D66" s="27"/>
      <c r="E66" s="27"/>
    </row>
    <row r="67" spans="1:5" ht="16" x14ac:dyDescent="0.2">
      <c r="A67" s="27"/>
      <c r="B67" s="27"/>
      <c r="C67" s="27"/>
      <c r="D67" s="27"/>
      <c r="E67" s="27"/>
    </row>
    <row r="68" spans="1:5" ht="16" x14ac:dyDescent="0.2">
      <c r="A68" s="27"/>
      <c r="B68" s="27"/>
      <c r="C68" s="27"/>
      <c r="D68" s="27"/>
      <c r="E68" s="27"/>
    </row>
    <row r="69" spans="1:5" ht="16" x14ac:dyDescent="0.2">
      <c r="A69" s="27"/>
      <c r="B69" s="27"/>
      <c r="C69" s="27"/>
      <c r="D69" s="27"/>
      <c r="E69" s="27"/>
    </row>
    <row r="70" spans="1:5" ht="16" x14ac:dyDescent="0.2">
      <c r="A70" s="27"/>
      <c r="B70" s="27"/>
      <c r="C70" s="27"/>
      <c r="D70" s="27"/>
      <c r="E70" s="27"/>
    </row>
    <row r="71" spans="1:5" ht="16" x14ac:dyDescent="0.2">
      <c r="A71" s="27"/>
      <c r="B71" s="27"/>
      <c r="C71" s="27"/>
      <c r="D71" s="27"/>
      <c r="E71" s="27"/>
    </row>
    <row r="72" spans="1:5" ht="16" x14ac:dyDescent="0.2">
      <c r="A72" s="27"/>
      <c r="B72" s="27"/>
      <c r="C72" s="27"/>
      <c r="D72" s="27"/>
      <c r="E72" s="27"/>
    </row>
    <row r="73" spans="1:5" ht="16" x14ac:dyDescent="0.2">
      <c r="A73" s="27"/>
      <c r="B73" s="27"/>
      <c r="C73" s="27"/>
      <c r="D73" s="27"/>
      <c r="E73" s="27"/>
    </row>
    <row r="74" spans="1:5" ht="16" x14ac:dyDescent="0.2">
      <c r="A74" s="27"/>
      <c r="B74" s="27"/>
      <c r="C74" s="27"/>
      <c r="D74" s="27"/>
      <c r="E74" s="27"/>
    </row>
    <row r="75" spans="1:5" ht="16" x14ac:dyDescent="0.2">
      <c r="A75" s="27"/>
      <c r="B75" s="27"/>
      <c r="C75" s="27"/>
      <c r="D75" s="27"/>
      <c r="E75" s="27"/>
    </row>
    <row r="76" spans="1:5" ht="16" x14ac:dyDescent="0.2">
      <c r="A76" s="27"/>
      <c r="B76" s="27"/>
      <c r="C76" s="27"/>
      <c r="D76" s="27"/>
      <c r="E76" s="27"/>
    </row>
    <row r="77" spans="1:5" ht="16" x14ac:dyDescent="0.2">
      <c r="A77" s="27"/>
      <c r="B77" s="27"/>
      <c r="C77" s="27"/>
      <c r="D77" s="27"/>
      <c r="E77" s="27"/>
    </row>
    <row r="78" spans="1:5" ht="16" x14ac:dyDescent="0.2">
      <c r="A78" s="27"/>
      <c r="B78" s="27"/>
      <c r="C78" s="27"/>
      <c r="D78" s="27"/>
      <c r="E78" s="2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6"/>
  <sheetViews>
    <sheetView topLeftCell="A13" zoomScale="237" zoomScaleNormal="100" workbookViewId="0">
      <selection activeCell="B25" sqref="B25"/>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09" t="str">
        <f>'Date initiale'!C3</f>
        <v>Universitatea de Arhitectură și Urbanism "Ion Mincu" București</v>
      </c>
      <c r="B1" s="209"/>
      <c r="C1" s="209"/>
      <c r="D1" s="35"/>
    </row>
    <row r="2" spans="1:7" ht="16" x14ac:dyDescent="0.2">
      <c r="A2" s="209" t="str">
        <f>'Date initiale'!B4&amp;" "&amp;'Date initiale'!C4</f>
        <v>Facultatea ARHITECTURA</v>
      </c>
      <c r="B2" s="209"/>
      <c r="C2" s="209"/>
      <c r="D2" s="16"/>
    </row>
    <row r="3" spans="1:7" ht="16" x14ac:dyDescent="0.2">
      <c r="A3" s="209" t="str">
        <f>'Date initiale'!B5&amp;" "&amp;'Date initiale'!C5</f>
        <v>Departamentul Sinteza Proiectării de Arhitectură</v>
      </c>
      <c r="B3" s="209"/>
      <c r="C3" s="209"/>
      <c r="D3" s="16"/>
    </row>
    <row r="4" spans="1:7" x14ac:dyDescent="0.2">
      <c r="A4" s="105" t="str">
        <f>'Date initiale'!C6&amp;", "&amp;'Date initiale'!C7</f>
        <v>TOFAN BOGDAN, profesor universitar</v>
      </c>
      <c r="B4" s="105"/>
      <c r="C4" s="105"/>
    </row>
    <row r="5" spans="1:7" x14ac:dyDescent="0.2">
      <c r="A5" s="105"/>
      <c r="B5" s="105"/>
      <c r="C5" s="105"/>
    </row>
    <row r="6" spans="1:7" ht="16" x14ac:dyDescent="0.2">
      <c r="A6" s="547" t="s">
        <v>110</v>
      </c>
      <c r="B6" s="547"/>
      <c r="C6" s="547"/>
      <c r="D6" s="547"/>
    </row>
    <row r="7" spans="1:7" ht="39.75" customHeight="1" x14ac:dyDescent="0.2">
      <c r="A7" s="54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44"/>
      <c r="C7" s="544"/>
      <c r="D7" s="544"/>
    </row>
    <row r="8" spans="1:7" ht="15.75" customHeight="1" thickBot="1" x14ac:dyDescent="0.25">
      <c r="A8" s="45"/>
      <c r="B8" s="45"/>
      <c r="C8" s="45"/>
      <c r="D8" s="45"/>
    </row>
    <row r="9" spans="1:7" ht="33" thickBot="1" x14ac:dyDescent="0.25">
      <c r="A9" s="134" t="s">
        <v>55</v>
      </c>
      <c r="B9" s="135" t="s">
        <v>159</v>
      </c>
      <c r="C9" s="135" t="s">
        <v>81</v>
      </c>
      <c r="D9" s="224" t="s">
        <v>147</v>
      </c>
      <c r="F9" s="212" t="s">
        <v>108</v>
      </c>
    </row>
    <row r="10" spans="1:7" ht="32" x14ac:dyDescent="0.2">
      <c r="A10" s="140">
        <v>1</v>
      </c>
      <c r="B10" s="236" t="s">
        <v>572</v>
      </c>
      <c r="C10" s="141">
        <v>1997</v>
      </c>
      <c r="D10" s="268">
        <v>5</v>
      </c>
      <c r="F10" s="213" t="s">
        <v>170</v>
      </c>
      <c r="G10" s="294" t="s">
        <v>262</v>
      </c>
    </row>
    <row r="11" spans="1:7" ht="16" x14ac:dyDescent="0.2">
      <c r="A11" s="421">
        <v>2</v>
      </c>
      <c r="B11" s="230" t="s">
        <v>465</v>
      </c>
      <c r="C11" s="34">
        <v>2000</v>
      </c>
      <c r="D11" s="269">
        <v>5</v>
      </c>
      <c r="F11" s="213"/>
      <c r="G11" s="294"/>
    </row>
    <row r="12" spans="1:7" ht="32" x14ac:dyDescent="0.2">
      <c r="A12" s="421">
        <v>3</v>
      </c>
      <c r="B12" s="230" t="s">
        <v>501</v>
      </c>
      <c r="C12" s="34">
        <v>2007</v>
      </c>
      <c r="D12" s="269">
        <v>5</v>
      </c>
      <c r="F12" s="213"/>
      <c r="G12" s="294"/>
    </row>
    <row r="13" spans="1:7" ht="16" x14ac:dyDescent="0.2">
      <c r="A13" s="421">
        <v>4</v>
      </c>
      <c r="B13" s="230" t="s">
        <v>464</v>
      </c>
      <c r="C13" s="34">
        <v>2012</v>
      </c>
      <c r="D13" s="269">
        <v>5</v>
      </c>
      <c r="F13" s="213" t="s">
        <v>173</v>
      </c>
    </row>
    <row r="14" spans="1:7" ht="32" x14ac:dyDescent="0.2">
      <c r="A14" s="421">
        <v>5</v>
      </c>
      <c r="B14" s="230" t="s">
        <v>570</v>
      </c>
      <c r="C14" s="34">
        <v>2012</v>
      </c>
      <c r="D14" s="269">
        <v>5</v>
      </c>
    </row>
    <row r="15" spans="1:7" ht="32" x14ac:dyDescent="0.2">
      <c r="A15" s="421">
        <v>6</v>
      </c>
      <c r="B15" s="230" t="s">
        <v>571</v>
      </c>
      <c r="C15" s="34">
        <v>2012</v>
      </c>
      <c r="D15" s="269">
        <v>5</v>
      </c>
    </row>
    <row r="16" spans="1:7" ht="16" x14ac:dyDescent="0.2">
      <c r="A16" s="421">
        <v>7</v>
      </c>
      <c r="B16" s="230" t="s">
        <v>502</v>
      </c>
      <c r="C16" s="34" t="s">
        <v>503</v>
      </c>
      <c r="D16" s="269">
        <f>2*5</f>
        <v>10</v>
      </c>
    </row>
    <row r="17" spans="1:4" ht="16" x14ac:dyDescent="0.2">
      <c r="A17" s="421">
        <v>8</v>
      </c>
      <c r="B17" s="230" t="s">
        <v>464</v>
      </c>
      <c r="C17" s="34">
        <v>2014</v>
      </c>
      <c r="D17" s="269">
        <v>5</v>
      </c>
    </row>
    <row r="18" spans="1:4" ht="32" x14ac:dyDescent="0.2">
      <c r="A18" s="421">
        <v>9</v>
      </c>
      <c r="B18" s="327" t="s">
        <v>476</v>
      </c>
      <c r="C18" s="328" t="s">
        <v>475</v>
      </c>
      <c r="D18" s="329">
        <v>5</v>
      </c>
    </row>
    <row r="19" spans="1:4" ht="16" x14ac:dyDescent="0.2">
      <c r="A19" s="421">
        <v>10</v>
      </c>
      <c r="B19" s="327" t="s">
        <v>489</v>
      </c>
      <c r="C19" s="328" t="s">
        <v>488</v>
      </c>
      <c r="D19" s="329">
        <v>5</v>
      </c>
    </row>
    <row r="20" spans="1:4" ht="16" x14ac:dyDescent="0.2">
      <c r="A20" s="421">
        <v>11</v>
      </c>
      <c r="B20" s="327" t="s">
        <v>486</v>
      </c>
      <c r="C20" s="328">
        <v>2018</v>
      </c>
      <c r="D20" s="329">
        <v>5</v>
      </c>
    </row>
    <row r="21" spans="1:4" ht="16" x14ac:dyDescent="0.2">
      <c r="A21" s="421">
        <v>12</v>
      </c>
      <c r="B21" s="327" t="s">
        <v>487</v>
      </c>
      <c r="C21" s="328">
        <v>2018</v>
      </c>
      <c r="D21" s="329">
        <v>5</v>
      </c>
    </row>
    <row r="22" spans="1:4" ht="16" x14ac:dyDescent="0.2">
      <c r="A22" s="421">
        <v>13</v>
      </c>
      <c r="B22" s="327" t="s">
        <v>489</v>
      </c>
      <c r="C22" s="328" t="s">
        <v>490</v>
      </c>
      <c r="D22" s="329">
        <v>5</v>
      </c>
    </row>
    <row r="23" spans="1:4" ht="17" thickBot="1" x14ac:dyDescent="0.25">
      <c r="A23" s="424">
        <v>14</v>
      </c>
      <c r="B23" s="425" t="s">
        <v>491</v>
      </c>
      <c r="C23" s="426" t="s">
        <v>490</v>
      </c>
      <c r="D23" s="427">
        <v>3</v>
      </c>
    </row>
    <row r="24" spans="1:4" ht="16" x14ac:dyDescent="0.2">
      <c r="A24" s="498">
        <v>15</v>
      </c>
      <c r="B24" s="499" t="s">
        <v>590</v>
      </c>
      <c r="C24" s="501">
        <v>44958</v>
      </c>
      <c r="D24" s="500">
        <v>3</v>
      </c>
    </row>
    <row r="25" spans="1:4" ht="16" x14ac:dyDescent="0.2">
      <c r="A25" s="128">
        <v>16</v>
      </c>
      <c r="B25" s="499" t="s">
        <v>591</v>
      </c>
      <c r="C25" s="501">
        <v>45017</v>
      </c>
      <c r="D25" s="503">
        <v>3</v>
      </c>
    </row>
    <row r="26" spans="1:4" ht="16" thickBot="1" x14ac:dyDescent="0.25">
      <c r="A26" s="105"/>
      <c r="B26" s="105"/>
      <c r="C26" s="422" t="str">
        <f>"Total "&amp;LEFT(A7,3)</f>
        <v>Total I23</v>
      </c>
      <c r="D26" s="423">
        <f>SUM(D10:D25)</f>
        <v>79</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topLeftCell="B3" zoomScale="187" zoomScaleNormal="100" workbookViewId="0">
      <selection activeCell="F12" sqref="F12"/>
    </sheetView>
  </sheetViews>
  <sheetFormatPr baseColWidth="10" defaultColWidth="8.83203125" defaultRowHeight="15" x14ac:dyDescent="0.2"/>
  <cols>
    <col min="1" max="1" width="5.1640625" customWidth="1"/>
    <col min="2" max="2" width="27.5" customWidth="1"/>
    <col min="3" max="3" width="46.83203125" customWidth="1"/>
    <col min="4" max="4" width="30" customWidth="1"/>
    <col min="5" max="5" width="10.5" customWidth="1"/>
    <col min="6" max="6" width="9.6640625" customWidth="1"/>
  </cols>
  <sheetData>
    <row r="1" spans="1:9" x14ac:dyDescent="0.2">
      <c r="A1" s="105" t="str">
        <f>'Date initiale'!C3</f>
        <v>Universitatea de Arhitectură și Urbanism "Ion Mincu" București</v>
      </c>
      <c r="B1" s="105"/>
      <c r="C1" s="105"/>
      <c r="D1" s="105"/>
      <c r="E1" s="105"/>
    </row>
    <row r="2" spans="1:9" x14ac:dyDescent="0.2">
      <c r="A2" s="105" t="str">
        <f>'Date initiale'!B4&amp;" "&amp;'Date initiale'!C4</f>
        <v>Facultatea ARHITECTURA</v>
      </c>
      <c r="B2" s="105"/>
      <c r="C2" s="105"/>
      <c r="D2" s="105"/>
      <c r="E2" s="105"/>
    </row>
    <row r="3" spans="1:9" x14ac:dyDescent="0.2">
      <c r="A3" s="105" t="str">
        <f>'Date initiale'!B5&amp;" "&amp;'Date initiale'!C5</f>
        <v>Departamentul Sinteza Proiectării de Arhitectură</v>
      </c>
      <c r="B3" s="105"/>
      <c r="C3" s="105"/>
      <c r="D3" s="105"/>
      <c r="E3" s="105"/>
    </row>
    <row r="4" spans="1:9" x14ac:dyDescent="0.2">
      <c r="A4" s="105" t="str">
        <f>'Date initiale'!C6&amp;", "&amp;'Date initiale'!C7</f>
        <v>TOFAN BOGDAN, profesor universitar</v>
      </c>
      <c r="B4" s="105"/>
      <c r="C4" s="105"/>
      <c r="D4" s="105"/>
      <c r="E4" s="105"/>
    </row>
    <row r="5" spans="1:9" x14ac:dyDescent="0.2">
      <c r="A5" s="105"/>
      <c r="B5" s="105"/>
      <c r="C5" s="105"/>
      <c r="D5" s="105"/>
      <c r="E5" s="105"/>
    </row>
    <row r="6" spans="1:9" ht="16" x14ac:dyDescent="0.2">
      <c r="A6" s="221" t="s">
        <v>110</v>
      </c>
    </row>
    <row r="7" spans="1:9" ht="16" x14ac:dyDescent="0.2">
      <c r="A7" s="544" t="str">
        <f>'Descriere indicatori'!B31&amp;". "&amp;'Descriere indicatori'!C31</f>
        <v xml:space="preserve">I24. Îndrumare de doctorat sau în co-tutelă la nivel internaţional/naţional </v>
      </c>
      <c r="B7" s="544"/>
      <c r="C7" s="544"/>
      <c r="D7" s="544"/>
      <c r="E7" s="544"/>
      <c r="F7" s="544"/>
    </row>
    <row r="8" spans="1:9" ht="16" thickBot="1" x14ac:dyDescent="0.25"/>
    <row r="9" spans="1:9" ht="33" thickBot="1" x14ac:dyDescent="0.25">
      <c r="A9" s="134" t="s">
        <v>55</v>
      </c>
      <c r="B9" s="135" t="s">
        <v>153</v>
      </c>
      <c r="C9" s="135" t="s">
        <v>155</v>
      </c>
      <c r="D9" s="135" t="s">
        <v>154</v>
      </c>
      <c r="E9" s="135" t="s">
        <v>81</v>
      </c>
      <c r="F9" s="224" t="s">
        <v>147</v>
      </c>
      <c r="H9" s="212" t="s">
        <v>108</v>
      </c>
    </row>
    <row r="10" spans="1:9" ht="17" thickBot="1" x14ac:dyDescent="0.25">
      <c r="A10" s="140">
        <v>1</v>
      </c>
      <c r="B10" s="236" t="s">
        <v>559</v>
      </c>
      <c r="C10" s="236" t="s">
        <v>561</v>
      </c>
      <c r="D10" s="236" t="s">
        <v>562</v>
      </c>
      <c r="E10" s="141" t="s">
        <v>589</v>
      </c>
      <c r="F10" s="268"/>
      <c r="H10" s="213" t="s">
        <v>266</v>
      </c>
      <c r="I10" s="294" t="s">
        <v>267</v>
      </c>
    </row>
    <row r="11" spans="1:9" ht="17" thickBot="1" x14ac:dyDescent="0.25">
      <c r="A11" s="142">
        <f>A10+1</f>
        <v>2</v>
      </c>
      <c r="B11" s="236" t="s">
        <v>559</v>
      </c>
      <c r="C11" s="236" t="s">
        <v>560</v>
      </c>
      <c r="D11" s="230" t="s">
        <v>563</v>
      </c>
      <c r="E11" s="34" t="s">
        <v>588</v>
      </c>
      <c r="F11" s="269"/>
      <c r="I11" s="294" t="s">
        <v>268</v>
      </c>
    </row>
    <row r="12" spans="1:9" ht="16" x14ac:dyDescent="0.2">
      <c r="A12" s="142">
        <f t="shared" ref="A12:A19" si="0">A11+1</f>
        <v>3</v>
      </c>
      <c r="B12" s="236" t="s">
        <v>559</v>
      </c>
      <c r="C12" s="236" t="s">
        <v>561</v>
      </c>
      <c r="D12" s="230" t="s">
        <v>586</v>
      </c>
      <c r="E12" s="34" t="s">
        <v>587</v>
      </c>
      <c r="F12" s="269"/>
    </row>
    <row r="13" spans="1:9" x14ac:dyDescent="0.2">
      <c r="A13" s="142">
        <f t="shared" si="0"/>
        <v>4</v>
      </c>
      <c r="B13" s="230"/>
      <c r="C13" s="230"/>
      <c r="D13" s="230"/>
      <c r="E13" s="34"/>
      <c r="F13" s="269"/>
    </row>
    <row r="14" spans="1:9" x14ac:dyDescent="0.2">
      <c r="A14" s="142">
        <f t="shared" si="0"/>
        <v>5</v>
      </c>
      <c r="B14" s="230"/>
      <c r="C14" s="230"/>
      <c r="D14" s="230"/>
      <c r="E14" s="34"/>
      <c r="F14" s="269"/>
    </row>
    <row r="15" spans="1:9" x14ac:dyDescent="0.2">
      <c r="A15" s="142">
        <f t="shared" si="0"/>
        <v>6</v>
      </c>
      <c r="B15" s="230"/>
      <c r="C15" s="230"/>
      <c r="D15" s="230"/>
      <c r="E15" s="34"/>
      <c r="F15" s="269"/>
    </row>
    <row r="16" spans="1:9" x14ac:dyDescent="0.2">
      <c r="A16" s="142">
        <f t="shared" si="0"/>
        <v>7</v>
      </c>
      <c r="B16" s="230"/>
      <c r="C16" s="230"/>
      <c r="D16" s="230"/>
      <c r="E16" s="34"/>
      <c r="F16" s="269"/>
    </row>
    <row r="17" spans="1:6" x14ac:dyDescent="0.2">
      <c r="A17" s="142">
        <f t="shared" si="0"/>
        <v>8</v>
      </c>
      <c r="B17" s="230"/>
      <c r="C17" s="230"/>
      <c r="D17" s="230"/>
      <c r="E17" s="34"/>
      <c r="F17" s="269"/>
    </row>
    <row r="18" spans="1:6" x14ac:dyDescent="0.2">
      <c r="A18" s="142">
        <f t="shared" si="0"/>
        <v>9</v>
      </c>
      <c r="B18" s="230"/>
      <c r="C18" s="230"/>
      <c r="D18" s="230"/>
      <c r="E18" s="34"/>
      <c r="F18" s="269"/>
    </row>
    <row r="19" spans="1:6" ht="16" thickBot="1" x14ac:dyDescent="0.25">
      <c r="A19" s="198">
        <f t="shared" si="0"/>
        <v>10</v>
      </c>
      <c r="B19" s="232"/>
      <c r="C19" s="232"/>
      <c r="D19" s="232"/>
      <c r="E19" s="131"/>
      <c r="F19" s="270"/>
    </row>
    <row r="20" spans="1:6" ht="16" thickBot="1" x14ac:dyDescent="0.25">
      <c r="A20" s="271"/>
      <c r="B20" s="105"/>
      <c r="C20" s="105"/>
      <c r="D20" s="105"/>
      <c r="E20" s="107" t="str">
        <f>"Total "&amp;LEFT(A7,3)</f>
        <v>Total I24</v>
      </c>
      <c r="F20" s="238">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x14ac:dyDescent="0.2"/>
  <sheetData>
    <row r="1" spans="1:28" x14ac:dyDescent="0.2">
      <c r="A1" t="s">
        <v>106</v>
      </c>
      <c r="AA1" s="240" t="s">
        <v>156</v>
      </c>
      <c r="AB1" t="s">
        <v>157</v>
      </c>
    </row>
    <row r="2" spans="1:28" x14ac:dyDescent="0.2">
      <c r="A2" t="s">
        <v>107</v>
      </c>
    </row>
    <row r="6" spans="1:28" x14ac:dyDescent="0.2">
      <c r="A6" t="s">
        <v>142</v>
      </c>
    </row>
    <row r="7" spans="1:28" x14ac:dyDescent="0.2">
      <c r="A7" t="s">
        <v>143</v>
      </c>
    </row>
    <row r="8" spans="1:28" x14ac:dyDescent="0.2">
      <c r="A8" t="s">
        <v>144</v>
      </c>
    </row>
    <row r="9" spans="1:28" x14ac:dyDescent="0.2">
      <c r="A9" t="s">
        <v>145</v>
      </c>
    </row>
    <row r="10" spans="1:28" x14ac:dyDescent="0.2">
      <c r="A10" t="s">
        <v>146</v>
      </c>
    </row>
    <row r="13" spans="1:28" x14ac:dyDescent="0.2">
      <c r="A13" t="s">
        <v>51</v>
      </c>
    </row>
    <row r="14" spans="1:28" x14ac:dyDescent="0.2">
      <c r="A14" t="s">
        <v>182</v>
      </c>
    </row>
    <row r="15" spans="1:28" x14ac:dyDescent="0.2">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B1:E62"/>
  <sheetViews>
    <sheetView showGridLines="0" showRowColHeaders="0" topLeftCell="A17" zoomScale="115" zoomScaleNormal="115" workbookViewId="0">
      <selection activeCell="G17" sqref="G17"/>
    </sheetView>
  </sheetViews>
  <sheetFormatPr baseColWidth="10" defaultColWidth="8.83203125" defaultRowHeight="15" x14ac:dyDescent="0.2"/>
  <cols>
    <col min="1" max="1" width="3.83203125" customWidth="1"/>
    <col min="2" max="2" width="9.1640625" customWidth="1"/>
    <col min="3" max="3" width="55" customWidth="1"/>
    <col min="4" max="4" width="9.5" style="56" customWidth="1"/>
    <col min="5" max="5" width="14.33203125" customWidth="1"/>
  </cols>
  <sheetData>
    <row r="1" spans="2:5" x14ac:dyDescent="0.2">
      <c r="B1" s="70" t="s">
        <v>187</v>
      </c>
      <c r="D1"/>
    </row>
    <row r="2" spans="2:5" x14ac:dyDescent="0.2">
      <c r="B2" s="70"/>
      <c r="D2"/>
    </row>
    <row r="3" spans="2:5" ht="48" x14ac:dyDescent="0.2">
      <c r="B3" s="55" t="s">
        <v>63</v>
      </c>
      <c r="C3" s="11" t="s">
        <v>17</v>
      </c>
      <c r="D3" s="55" t="s">
        <v>18</v>
      </c>
      <c r="E3" s="11" t="s">
        <v>97</v>
      </c>
    </row>
    <row r="4" spans="2:5" ht="32" x14ac:dyDescent="0.2">
      <c r="B4" s="61" t="s">
        <v>112</v>
      </c>
      <c r="C4" s="10" t="s">
        <v>20</v>
      </c>
      <c r="D4" s="61" t="s">
        <v>196</v>
      </c>
      <c r="E4" s="58" t="s">
        <v>98</v>
      </c>
    </row>
    <row r="5" spans="2:5" ht="16" x14ac:dyDescent="0.2">
      <c r="B5" s="61" t="s">
        <v>113</v>
      </c>
      <c r="C5" s="10" t="s">
        <v>22</v>
      </c>
      <c r="D5" s="61" t="s">
        <v>197</v>
      </c>
      <c r="E5" s="58" t="s">
        <v>16</v>
      </c>
    </row>
    <row r="6" spans="2:5" ht="32" x14ac:dyDescent="0.2">
      <c r="B6" s="61" t="s">
        <v>114</v>
      </c>
      <c r="C6" s="26" t="s">
        <v>24</v>
      </c>
      <c r="D6" s="61" t="s">
        <v>198</v>
      </c>
      <c r="E6" s="58" t="s">
        <v>25</v>
      </c>
    </row>
    <row r="7" spans="2:5" ht="16" x14ac:dyDescent="0.2">
      <c r="B7" s="61" t="s">
        <v>115</v>
      </c>
      <c r="C7" s="10" t="s">
        <v>199</v>
      </c>
      <c r="D7" s="61" t="s">
        <v>198</v>
      </c>
      <c r="E7" s="58" t="s">
        <v>27</v>
      </c>
    </row>
    <row r="8" spans="2:5" s="17" customFormat="1" ht="48" x14ac:dyDescent="0.2">
      <c r="B8" s="61" t="s">
        <v>116</v>
      </c>
      <c r="C8" s="58" t="s">
        <v>200</v>
      </c>
      <c r="D8" s="61" t="s">
        <v>198</v>
      </c>
      <c r="E8" s="58" t="s">
        <v>27</v>
      </c>
    </row>
    <row r="9" spans="2:5" ht="30" customHeight="1" x14ac:dyDescent="0.2">
      <c r="B9" s="61" t="s">
        <v>117</v>
      </c>
      <c r="C9" s="14" t="s">
        <v>201</v>
      </c>
      <c r="D9" s="61" t="s">
        <v>202</v>
      </c>
      <c r="E9" s="58" t="s">
        <v>27</v>
      </c>
    </row>
    <row r="10" spans="2:5" ht="30" customHeight="1" x14ac:dyDescent="0.2">
      <c r="B10" s="61" t="s">
        <v>118</v>
      </c>
      <c r="C10" s="14" t="s">
        <v>203</v>
      </c>
      <c r="D10" s="61" t="s">
        <v>202</v>
      </c>
      <c r="E10" s="58" t="s">
        <v>27</v>
      </c>
    </row>
    <row r="11" spans="2:5" ht="32" x14ac:dyDescent="0.2">
      <c r="B11" s="61" t="s">
        <v>119</v>
      </c>
      <c r="C11" s="14" t="s">
        <v>204</v>
      </c>
      <c r="D11" s="61" t="s">
        <v>198</v>
      </c>
      <c r="E11" s="58" t="s">
        <v>32</v>
      </c>
    </row>
    <row r="12" spans="2:5" ht="32" x14ac:dyDescent="0.2">
      <c r="B12" s="61" t="s">
        <v>120</v>
      </c>
      <c r="C12" s="10" t="s">
        <v>205</v>
      </c>
      <c r="D12" s="61" t="s">
        <v>206</v>
      </c>
      <c r="E12" s="58" t="s">
        <v>32</v>
      </c>
    </row>
    <row r="13" spans="2:5" ht="62.25" customHeight="1" x14ac:dyDescent="0.2">
      <c r="B13" s="61" t="s">
        <v>121</v>
      </c>
      <c r="C13" s="57" t="s">
        <v>207</v>
      </c>
      <c r="D13" s="61" t="s">
        <v>208</v>
      </c>
      <c r="E13" s="58" t="s">
        <v>35</v>
      </c>
    </row>
    <row r="14" spans="2:5" ht="64" x14ac:dyDescent="0.2">
      <c r="B14" s="62" t="s">
        <v>122</v>
      </c>
      <c r="C14" s="14" t="s">
        <v>209</v>
      </c>
      <c r="D14" s="61" t="s">
        <v>210</v>
      </c>
      <c r="E14" s="58" t="s">
        <v>37</v>
      </c>
    </row>
    <row r="15" spans="2:5" ht="76.5" customHeight="1" x14ac:dyDescent="0.2">
      <c r="B15" s="63"/>
      <c r="C15" s="14" t="s">
        <v>211</v>
      </c>
      <c r="D15" s="61" t="s">
        <v>212</v>
      </c>
      <c r="E15" s="58" t="s">
        <v>38</v>
      </c>
    </row>
    <row r="16" spans="2:5" ht="32" x14ac:dyDescent="0.2">
      <c r="B16" s="64"/>
      <c r="C16" s="29" t="s">
        <v>213</v>
      </c>
      <c r="D16" s="61" t="s">
        <v>214</v>
      </c>
      <c r="E16" s="58" t="s">
        <v>39</v>
      </c>
    </row>
    <row r="17" spans="2:5" ht="90" customHeight="1" x14ac:dyDescent="0.2">
      <c r="B17" s="61" t="s">
        <v>123</v>
      </c>
      <c r="C17" s="14" t="s">
        <v>215</v>
      </c>
      <c r="D17" s="61" t="s">
        <v>216</v>
      </c>
      <c r="E17" s="58" t="s">
        <v>59</v>
      </c>
    </row>
    <row r="18" spans="2:5" ht="61.5" customHeight="1" x14ac:dyDescent="0.2">
      <c r="B18" s="61" t="s">
        <v>124</v>
      </c>
      <c r="C18" s="14" t="s">
        <v>217</v>
      </c>
      <c r="D18" s="61" t="s">
        <v>218</v>
      </c>
      <c r="E18" s="58" t="s">
        <v>59</v>
      </c>
    </row>
    <row r="19" spans="2:5" ht="75" customHeight="1" x14ac:dyDescent="0.2">
      <c r="B19" s="534" t="s">
        <v>125</v>
      </c>
      <c r="C19" s="10" t="s">
        <v>219</v>
      </c>
      <c r="D19" s="61" t="s">
        <v>220</v>
      </c>
      <c r="E19" s="58" t="s">
        <v>59</v>
      </c>
    </row>
    <row r="20" spans="2:5" ht="48" x14ac:dyDescent="0.2">
      <c r="B20" s="535"/>
      <c r="C20" s="10" t="s">
        <v>221</v>
      </c>
      <c r="D20" s="61" t="s">
        <v>222</v>
      </c>
      <c r="E20" s="58" t="s">
        <v>59</v>
      </c>
    </row>
    <row r="21" spans="2:5" ht="48" x14ac:dyDescent="0.2">
      <c r="B21" s="64"/>
      <c r="C21" s="10" t="s">
        <v>62</v>
      </c>
      <c r="D21" s="61" t="s">
        <v>223</v>
      </c>
      <c r="E21" s="58" t="s">
        <v>59</v>
      </c>
    </row>
    <row r="22" spans="2:5" ht="64" x14ac:dyDescent="0.2">
      <c r="B22" s="61" t="s">
        <v>0</v>
      </c>
      <c r="C22" s="10" t="s">
        <v>224</v>
      </c>
      <c r="D22" s="61" t="s">
        <v>225</v>
      </c>
      <c r="E22" s="58" t="s">
        <v>59</v>
      </c>
    </row>
    <row r="23" spans="2:5" ht="135.75" customHeight="1" x14ac:dyDescent="0.2">
      <c r="B23" s="67" t="s">
        <v>126</v>
      </c>
      <c r="C23" s="65" t="s">
        <v>226</v>
      </c>
      <c r="D23" s="66" t="s">
        <v>227</v>
      </c>
      <c r="E23" s="65" t="s">
        <v>228</v>
      </c>
    </row>
    <row r="24" spans="2:5" ht="64" x14ac:dyDescent="0.2">
      <c r="B24" s="64" t="s">
        <v>127</v>
      </c>
      <c r="C24" s="51" t="s">
        <v>229</v>
      </c>
      <c r="D24" s="64" t="s">
        <v>230</v>
      </c>
      <c r="E24" s="60" t="s">
        <v>65</v>
      </c>
    </row>
    <row r="25" spans="2:5" ht="64" x14ac:dyDescent="0.2">
      <c r="B25" s="61" t="s">
        <v>128</v>
      </c>
      <c r="C25" s="14" t="s">
        <v>231</v>
      </c>
      <c r="D25" s="61" t="s">
        <v>232</v>
      </c>
      <c r="E25" s="58" t="s">
        <v>67</v>
      </c>
    </row>
    <row r="26" spans="2:5" ht="106.5" customHeight="1" x14ac:dyDescent="0.2">
      <c r="B26" s="61" t="s">
        <v>129</v>
      </c>
      <c r="C26" s="69" t="s">
        <v>233</v>
      </c>
      <c r="D26" s="61" t="s">
        <v>99</v>
      </c>
      <c r="E26" s="58" t="s">
        <v>41</v>
      </c>
    </row>
    <row r="27" spans="2:5" ht="48" x14ac:dyDescent="0.2">
      <c r="B27" s="61" t="s">
        <v>130</v>
      </c>
      <c r="C27" s="68" t="s">
        <v>234</v>
      </c>
      <c r="D27" s="61" t="s">
        <v>235</v>
      </c>
      <c r="E27" s="58" t="s">
        <v>43</v>
      </c>
    </row>
    <row r="28" spans="2:5" ht="32" x14ac:dyDescent="0.2">
      <c r="B28" s="61" t="s">
        <v>131</v>
      </c>
      <c r="C28" s="60" t="s">
        <v>236</v>
      </c>
      <c r="D28" s="61" t="s">
        <v>232</v>
      </c>
      <c r="E28" s="58" t="s">
        <v>43</v>
      </c>
    </row>
    <row r="29" spans="2:5" ht="107.25" customHeight="1" x14ac:dyDescent="0.2">
      <c r="B29" s="61" t="s">
        <v>132</v>
      </c>
      <c r="C29" s="59" t="s">
        <v>264</v>
      </c>
      <c r="D29" s="61" t="s">
        <v>100</v>
      </c>
      <c r="E29" s="58" t="s">
        <v>46</v>
      </c>
    </row>
    <row r="30" spans="2:5" ht="64" x14ac:dyDescent="0.2">
      <c r="B30" s="61" t="s">
        <v>133</v>
      </c>
      <c r="C30" s="58" t="s">
        <v>237</v>
      </c>
      <c r="D30" s="61" t="s">
        <v>238</v>
      </c>
      <c r="E30" s="58" t="s">
        <v>41</v>
      </c>
    </row>
    <row r="31" spans="2:5" ht="64" x14ac:dyDescent="0.2">
      <c r="B31" s="61" t="s">
        <v>239</v>
      </c>
      <c r="C31" s="58" t="s">
        <v>49</v>
      </c>
      <c r="D31" s="61" t="s">
        <v>240</v>
      </c>
      <c r="E31" s="58" t="s">
        <v>241</v>
      </c>
    </row>
    <row r="33" spans="2:5" x14ac:dyDescent="0.2">
      <c r="B33" s="538" t="s">
        <v>193</v>
      </c>
      <c r="C33" s="536"/>
      <c r="D33" s="536"/>
      <c r="E33" s="536"/>
    </row>
    <row r="34" spans="2:5" x14ac:dyDescent="0.2">
      <c r="B34" s="536"/>
      <c r="C34" s="536"/>
      <c r="D34" s="536"/>
      <c r="E34" s="536"/>
    </row>
    <row r="35" spans="2:5" x14ac:dyDescent="0.2">
      <c r="B35" s="536"/>
      <c r="C35" s="536"/>
      <c r="D35" s="536"/>
      <c r="E35" s="536"/>
    </row>
    <row r="36" spans="2:5" x14ac:dyDescent="0.2">
      <c r="B36" s="536"/>
      <c r="C36" s="536"/>
      <c r="D36" s="536"/>
      <c r="E36" s="536"/>
    </row>
    <row r="37" spans="2:5" x14ac:dyDescent="0.2">
      <c r="B37" s="536"/>
      <c r="C37" s="536"/>
      <c r="D37" s="536"/>
      <c r="E37" s="536"/>
    </row>
    <row r="38" spans="2:5" x14ac:dyDescent="0.2">
      <c r="B38" s="536"/>
      <c r="C38" s="536"/>
      <c r="D38" s="536"/>
      <c r="E38" s="536"/>
    </row>
    <row r="39" spans="2:5" x14ac:dyDescent="0.2">
      <c r="B39" s="536"/>
      <c r="C39" s="536"/>
      <c r="D39" s="536"/>
      <c r="E39" s="536"/>
    </row>
    <row r="40" spans="2:5" ht="128.25" customHeight="1" x14ac:dyDescent="0.2">
      <c r="B40" s="536"/>
      <c r="C40" s="536"/>
      <c r="D40" s="536"/>
      <c r="E40" s="536"/>
    </row>
    <row r="41" spans="2:5" x14ac:dyDescent="0.2">
      <c r="B41" s="537" t="s">
        <v>191</v>
      </c>
      <c r="C41" s="537"/>
      <c r="D41" s="537"/>
      <c r="E41" s="537"/>
    </row>
    <row r="42" spans="2:5" ht="48.75" customHeight="1" x14ac:dyDescent="0.2">
      <c r="B42" s="536" t="s">
        <v>50</v>
      </c>
      <c r="C42" s="536"/>
      <c r="D42" s="536"/>
      <c r="E42" s="536"/>
    </row>
    <row r="43" spans="2:5" ht="64.5" customHeight="1" x14ac:dyDescent="0.2">
      <c r="B43" s="536" t="s">
        <v>188</v>
      </c>
      <c r="C43" s="536"/>
      <c r="D43" s="536"/>
      <c r="E43" s="536"/>
    </row>
    <row r="44" spans="2:5" ht="59.25" customHeight="1" x14ac:dyDescent="0.2">
      <c r="B44" s="536" t="s">
        <v>189</v>
      </c>
      <c r="C44" s="536"/>
      <c r="D44" s="536"/>
      <c r="E44" s="536"/>
    </row>
    <row r="45" spans="2:5" ht="46.5" customHeight="1" x14ac:dyDescent="0.2">
      <c r="B45" s="536" t="s">
        <v>190</v>
      </c>
      <c r="C45" s="536"/>
      <c r="D45" s="536"/>
      <c r="E45" s="536"/>
    </row>
    <row r="46" spans="2:5" ht="32.25" customHeight="1" x14ac:dyDescent="0.2">
      <c r="B46" s="536" t="s">
        <v>192</v>
      </c>
      <c r="C46" s="536"/>
      <c r="D46" s="536"/>
      <c r="E46" s="536"/>
    </row>
    <row r="47" spans="2:5" x14ac:dyDescent="0.2">
      <c r="B47" s="540" t="s">
        <v>179</v>
      </c>
      <c r="C47" s="536"/>
      <c r="D47" s="536"/>
      <c r="E47" s="536"/>
    </row>
    <row r="48" spans="2:5" x14ac:dyDescent="0.2">
      <c r="B48" s="536"/>
      <c r="C48" s="536"/>
      <c r="D48" s="536"/>
      <c r="E48" s="536"/>
    </row>
    <row r="49" spans="2:5" x14ac:dyDescent="0.2">
      <c r="B49" s="536"/>
      <c r="C49" s="536"/>
      <c r="D49" s="536"/>
      <c r="E49" s="536"/>
    </row>
    <row r="50" spans="2:5" x14ac:dyDescent="0.2">
      <c r="B50" s="536"/>
      <c r="C50" s="536"/>
      <c r="D50" s="536"/>
      <c r="E50" s="536"/>
    </row>
    <row r="51" spans="2:5" x14ac:dyDescent="0.2">
      <c r="B51" s="536"/>
      <c r="C51" s="536"/>
      <c r="D51" s="536"/>
      <c r="E51" s="536"/>
    </row>
    <row r="52" spans="2:5" x14ac:dyDescent="0.2">
      <c r="B52" s="536"/>
      <c r="C52" s="536"/>
      <c r="D52" s="536"/>
      <c r="E52" s="536"/>
    </row>
    <row r="53" spans="2:5" x14ac:dyDescent="0.2">
      <c r="B53" s="536"/>
      <c r="C53" s="536"/>
      <c r="D53" s="536"/>
      <c r="E53" s="536"/>
    </row>
    <row r="54" spans="2:5" ht="114" customHeight="1" x14ac:dyDescent="0.2">
      <c r="B54" s="536"/>
      <c r="C54" s="536"/>
      <c r="D54" s="536"/>
      <c r="E54" s="536"/>
    </row>
    <row r="56" spans="2:5" x14ac:dyDescent="0.2">
      <c r="B56" s="294" t="s">
        <v>194</v>
      </c>
    </row>
    <row r="57" spans="2:5" ht="63" customHeight="1" x14ac:dyDescent="0.2">
      <c r="B57" s="539" t="s">
        <v>195</v>
      </c>
      <c r="C57" s="536"/>
      <c r="D57" s="536"/>
      <c r="E57" s="536"/>
    </row>
    <row r="62" spans="2:5" ht="86.25" customHeight="1" x14ac:dyDescent="0.2"/>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C7" sqref="C7"/>
    </sheetView>
  </sheetViews>
  <sheetFormatPr baseColWidth="10" defaultColWidth="8.83203125" defaultRowHeight="15" x14ac:dyDescent="0.2"/>
  <cols>
    <col min="2" max="2" width="46.5" customWidth="1"/>
    <col min="3" max="4" width="14.33203125" customWidth="1"/>
  </cols>
  <sheetData>
    <row r="1" spans="1:8" x14ac:dyDescent="0.2">
      <c r="A1" s="70" t="s">
        <v>103</v>
      </c>
    </row>
    <row r="3" spans="1:8" ht="64.5" customHeight="1" x14ac:dyDescent="0.2">
      <c r="A3" s="72" t="s">
        <v>2</v>
      </c>
      <c r="B3" s="71" t="s">
        <v>1</v>
      </c>
      <c r="C3" s="73" t="s">
        <v>3</v>
      </c>
      <c r="D3" s="73" t="s">
        <v>4</v>
      </c>
      <c r="E3" s="1"/>
      <c r="F3" s="1"/>
      <c r="G3" s="1"/>
      <c r="H3" s="1"/>
    </row>
    <row r="4" spans="1:8" x14ac:dyDescent="0.2">
      <c r="A4" s="18" t="s">
        <v>5</v>
      </c>
      <c r="B4" s="12" t="s">
        <v>242</v>
      </c>
      <c r="C4" s="18" t="s">
        <v>10</v>
      </c>
      <c r="D4" s="18" t="s">
        <v>13</v>
      </c>
    </row>
    <row r="5" spans="1:8" x14ac:dyDescent="0.2">
      <c r="A5" s="18" t="s">
        <v>6</v>
      </c>
      <c r="B5" s="12" t="s">
        <v>243</v>
      </c>
      <c r="C5" s="18" t="s">
        <v>10</v>
      </c>
      <c r="D5" s="18" t="s">
        <v>13</v>
      </c>
    </row>
    <row r="6" spans="1:8" x14ac:dyDescent="0.2">
      <c r="A6" s="18" t="s">
        <v>7</v>
      </c>
      <c r="B6" s="12" t="s">
        <v>9</v>
      </c>
      <c r="C6" s="18" t="s">
        <v>11</v>
      </c>
      <c r="D6" s="18" t="s">
        <v>14</v>
      </c>
    </row>
    <row r="7" spans="1:8" x14ac:dyDescent="0.2">
      <c r="A7" s="296" t="s">
        <v>8</v>
      </c>
      <c r="B7" s="295" t="s">
        <v>244</v>
      </c>
      <c r="C7" s="296" t="s">
        <v>12</v>
      </c>
      <c r="D7" s="296" t="s">
        <v>15</v>
      </c>
    </row>
    <row r="11" spans="1:8" ht="13.5" customHeight="1" x14ac:dyDescent="0.2"/>
    <row r="12" spans="1:8" hidden="1" x14ac:dyDescent="0.2"/>
    <row r="13" spans="1:8" hidden="1" x14ac:dyDescent="0.2"/>
    <row r="14" spans="1:8" hidden="1" x14ac:dyDescent="0.2"/>
    <row r="15" spans="1:8" hidden="1" x14ac:dyDescent="0.2"/>
    <row r="16" spans="1:8" hidden="1" x14ac:dyDescent="0.2"/>
    <row r="18" ht="20.25" customHeight="1" x14ac:dyDescent="0.2"/>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zoomScaleNormal="100" workbookViewId="0">
      <selection activeCell="I10" sqref="I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x14ac:dyDescent="0.2">
      <c r="A1" s="209" t="str">
        <f>'Date initiale'!C3</f>
        <v>Universitatea de Arhitectură și Urbanism "Ion Mincu" București</v>
      </c>
      <c r="B1" s="209"/>
      <c r="C1" s="209"/>
      <c r="D1" s="2"/>
      <c r="E1" s="2"/>
      <c r="F1" s="3"/>
      <c r="G1" s="3"/>
      <c r="H1" s="3"/>
      <c r="I1" s="3"/>
    </row>
    <row r="2" spans="1:31" ht="16" x14ac:dyDescent="0.2">
      <c r="A2" s="209" t="str">
        <f>'Date initiale'!B4&amp;" "&amp;'Date initiale'!C4</f>
        <v>Facultatea ARHITECTURA</v>
      </c>
      <c r="B2" s="209"/>
      <c r="C2" s="209"/>
      <c r="D2" s="2"/>
      <c r="E2" s="2"/>
      <c r="F2" s="3"/>
      <c r="G2" s="3"/>
      <c r="H2" s="3"/>
      <c r="I2" s="3"/>
    </row>
    <row r="3" spans="1:31" ht="16" x14ac:dyDescent="0.2">
      <c r="A3" s="209" t="str">
        <f>'Date initiale'!B5&amp;" "&amp;'Date initiale'!C5</f>
        <v>Departamentul Sinteza Proiectării de Arhitectură</v>
      </c>
      <c r="B3" s="209"/>
      <c r="C3" s="209"/>
      <c r="D3" s="2"/>
      <c r="E3" s="2"/>
      <c r="F3" s="2"/>
      <c r="G3" s="2"/>
      <c r="H3" s="2"/>
      <c r="I3" s="2"/>
    </row>
    <row r="4" spans="1:31" ht="16" x14ac:dyDescent="0.2">
      <c r="A4" s="542" t="str">
        <f>'Date initiale'!C6&amp;", "&amp;'Date initiale'!C7</f>
        <v>TOFAN BOGDAN, profesor universitar</v>
      </c>
      <c r="B4" s="542"/>
      <c r="C4" s="542"/>
      <c r="D4" s="2"/>
      <c r="E4" s="2"/>
      <c r="F4" s="3"/>
      <c r="G4" s="3"/>
      <c r="H4" s="3"/>
      <c r="I4" s="3"/>
    </row>
    <row r="5" spans="1:31" ht="16" x14ac:dyDescent="0.2">
      <c r="A5" s="210"/>
      <c r="B5" s="210"/>
      <c r="C5" s="210"/>
      <c r="D5" s="2"/>
      <c r="E5" s="2"/>
      <c r="F5" s="3"/>
      <c r="G5" s="3"/>
      <c r="H5" s="3"/>
      <c r="I5" s="3"/>
    </row>
    <row r="6" spans="1:31" ht="16" x14ac:dyDescent="0.2">
      <c r="A6" s="541" t="s">
        <v>110</v>
      </c>
      <c r="B6" s="541"/>
      <c r="C6" s="541"/>
      <c r="D6" s="541"/>
      <c r="E6" s="541"/>
      <c r="F6" s="541"/>
      <c r="G6" s="541"/>
      <c r="H6" s="541"/>
      <c r="I6" s="541"/>
    </row>
    <row r="7" spans="1:31" ht="16" x14ac:dyDescent="0.2">
      <c r="A7" s="541" t="str">
        <f>'Descriere indicatori'!B4&amp;". "&amp;'Descriere indicatori'!C4</f>
        <v xml:space="preserve">I1. Cărţi de autor/capitole publicate la edituri cu prestigiu internaţional* </v>
      </c>
      <c r="B7" s="541"/>
      <c r="C7" s="541"/>
      <c r="D7" s="541"/>
      <c r="E7" s="541"/>
      <c r="F7" s="541"/>
      <c r="G7" s="541"/>
      <c r="H7" s="541"/>
      <c r="I7" s="541"/>
    </row>
    <row r="8" spans="1:31" ht="17" thickBot="1" x14ac:dyDescent="0.25">
      <c r="A8" s="31"/>
      <c r="B8" s="31"/>
      <c r="C8" s="31"/>
      <c r="D8" s="31"/>
      <c r="E8" s="31"/>
      <c r="F8" s="31"/>
      <c r="G8" s="31"/>
      <c r="H8" s="31"/>
      <c r="I8" s="31"/>
    </row>
    <row r="9" spans="1:31" s="6" customFormat="1" ht="65" thickBot="1" x14ac:dyDescent="0.25">
      <c r="A9" s="164" t="s">
        <v>55</v>
      </c>
      <c r="B9" s="165" t="s">
        <v>83</v>
      </c>
      <c r="C9" s="165" t="s">
        <v>175</v>
      </c>
      <c r="D9" s="165" t="s">
        <v>85</v>
      </c>
      <c r="E9" s="165" t="s">
        <v>86</v>
      </c>
      <c r="F9" s="166" t="s">
        <v>87</v>
      </c>
      <c r="G9" s="165" t="s">
        <v>88</v>
      </c>
      <c r="H9" s="165" t="s">
        <v>89</v>
      </c>
      <c r="I9" s="167" t="s">
        <v>90</v>
      </c>
      <c r="J9" s="4"/>
      <c r="K9" s="212" t="s">
        <v>108</v>
      </c>
      <c r="L9" s="5"/>
      <c r="M9" s="5"/>
      <c r="N9" s="5"/>
      <c r="O9" s="5"/>
      <c r="P9" s="5"/>
      <c r="Q9" s="5"/>
      <c r="R9" s="5"/>
      <c r="S9" s="5"/>
      <c r="T9" s="5"/>
      <c r="U9" s="5"/>
      <c r="V9" s="5"/>
      <c r="W9" s="5"/>
      <c r="X9" s="5"/>
      <c r="Y9" s="5"/>
      <c r="Z9" s="5"/>
      <c r="AA9" s="5"/>
      <c r="AB9" s="5"/>
      <c r="AC9" s="5"/>
      <c r="AD9" s="5"/>
      <c r="AE9" s="5"/>
    </row>
    <row r="10" spans="1:31" s="6" customFormat="1" ht="128" x14ac:dyDescent="0.2">
      <c r="A10" s="90">
        <v>1</v>
      </c>
      <c r="B10" s="91" t="s">
        <v>506</v>
      </c>
      <c r="C10" s="91" t="s">
        <v>507</v>
      </c>
      <c r="D10" s="91" t="s">
        <v>508</v>
      </c>
      <c r="E10" s="92" t="s">
        <v>509</v>
      </c>
      <c r="F10" s="93">
        <v>2020</v>
      </c>
      <c r="G10" s="93" t="s">
        <v>510</v>
      </c>
      <c r="H10" s="93" t="s">
        <v>511</v>
      </c>
      <c r="I10" s="243">
        <v>5</v>
      </c>
      <c r="J10" s="8"/>
      <c r="K10" s="213" t="s">
        <v>109</v>
      </c>
      <c r="L10" s="297" t="s">
        <v>245</v>
      </c>
      <c r="M10" s="9"/>
      <c r="N10" s="9"/>
      <c r="O10" s="9"/>
      <c r="P10" s="9"/>
      <c r="Q10" s="9"/>
      <c r="R10" s="9"/>
      <c r="S10" s="9"/>
      <c r="T10" s="9"/>
      <c r="U10" s="5"/>
      <c r="V10" s="5"/>
      <c r="W10" s="5"/>
      <c r="X10" s="5"/>
      <c r="Y10" s="5"/>
      <c r="Z10" s="5"/>
      <c r="AA10" s="5"/>
      <c r="AB10" s="5"/>
      <c r="AC10" s="5"/>
      <c r="AD10" s="5"/>
      <c r="AE10" s="5"/>
    </row>
    <row r="11" spans="1:31" s="6" customFormat="1" ht="16" x14ac:dyDescent="0.2">
      <c r="A11" s="94">
        <f>A10+1</f>
        <v>2</v>
      </c>
      <c r="B11" s="95"/>
      <c r="C11" s="96"/>
      <c r="D11" s="95"/>
      <c r="E11" s="97"/>
      <c r="F11" s="98"/>
      <c r="G11" s="99"/>
      <c r="H11" s="99"/>
      <c r="I11" s="244"/>
      <c r="J11" s="8"/>
      <c r="K11" s="56"/>
      <c r="L11" s="9"/>
      <c r="M11" s="9"/>
      <c r="N11" s="9"/>
      <c r="O11" s="9"/>
      <c r="P11" s="9"/>
      <c r="Q11" s="9"/>
      <c r="R11" s="9"/>
      <c r="S11" s="9"/>
      <c r="T11" s="9"/>
      <c r="U11" s="5"/>
      <c r="V11" s="5"/>
      <c r="W11" s="5"/>
      <c r="X11" s="5"/>
      <c r="Y11" s="5"/>
      <c r="Z11" s="5"/>
      <c r="AA11" s="5"/>
      <c r="AB11" s="5"/>
      <c r="AC11" s="5"/>
      <c r="AD11" s="5"/>
      <c r="AE11" s="5"/>
    </row>
    <row r="12" spans="1:31" s="6" customFormat="1" ht="16" x14ac:dyDescent="0.2">
      <c r="A12" s="94">
        <f t="shared" ref="A12:A19" si="0">A11+1</f>
        <v>3</v>
      </c>
      <c r="B12" s="96"/>
      <c r="C12" s="96"/>
      <c r="D12" s="96"/>
      <c r="E12" s="97"/>
      <c r="F12" s="98"/>
      <c r="G12" s="99"/>
      <c r="H12" s="99"/>
      <c r="I12" s="244"/>
      <c r="J12" s="8"/>
      <c r="K12" s="9"/>
      <c r="L12" s="9"/>
      <c r="M12" s="9"/>
      <c r="N12" s="9"/>
      <c r="O12" s="9"/>
      <c r="P12" s="9"/>
      <c r="Q12" s="9"/>
      <c r="R12" s="9"/>
      <c r="S12" s="9"/>
      <c r="T12" s="9"/>
      <c r="U12" s="5"/>
      <c r="V12" s="5"/>
      <c r="W12" s="5"/>
      <c r="X12" s="5"/>
      <c r="Y12" s="5"/>
      <c r="Z12" s="5"/>
      <c r="AA12" s="5"/>
      <c r="AB12" s="5"/>
      <c r="AC12" s="5"/>
      <c r="AD12" s="5"/>
      <c r="AE12" s="5"/>
    </row>
    <row r="13" spans="1:31" s="6" customFormat="1" ht="16" x14ac:dyDescent="0.2">
      <c r="A13" s="94">
        <f t="shared" si="0"/>
        <v>4</v>
      </c>
      <c r="B13" s="95"/>
      <c r="C13" s="96"/>
      <c r="D13" s="95"/>
      <c r="E13" s="97"/>
      <c r="F13" s="98"/>
      <c r="G13" s="99"/>
      <c r="H13" s="99"/>
      <c r="I13" s="244"/>
      <c r="J13" s="8"/>
      <c r="K13" s="9"/>
      <c r="L13" s="9"/>
      <c r="M13" s="9"/>
      <c r="N13" s="9"/>
      <c r="O13" s="9"/>
      <c r="P13" s="9"/>
      <c r="Q13" s="9"/>
      <c r="R13" s="9"/>
      <c r="S13" s="9"/>
      <c r="T13" s="9"/>
      <c r="U13" s="5"/>
      <c r="V13" s="5"/>
      <c r="W13" s="5"/>
      <c r="X13" s="5"/>
      <c r="Y13" s="5"/>
      <c r="Z13" s="5"/>
      <c r="AA13" s="5"/>
      <c r="AB13" s="5"/>
      <c r="AC13" s="5"/>
      <c r="AD13" s="5"/>
      <c r="AE13" s="5"/>
    </row>
    <row r="14" spans="1:31" s="6" customFormat="1" ht="16" x14ac:dyDescent="0.2">
      <c r="A14" s="94">
        <f t="shared" si="0"/>
        <v>5</v>
      </c>
      <c r="B14" s="96"/>
      <c r="C14" s="96"/>
      <c r="D14" s="96"/>
      <c r="E14" s="97"/>
      <c r="F14" s="98"/>
      <c r="G14" s="99"/>
      <c r="H14" s="99"/>
      <c r="I14" s="244"/>
      <c r="J14" s="8"/>
      <c r="K14" s="9"/>
      <c r="L14" s="9"/>
      <c r="M14" s="9"/>
      <c r="N14" s="9"/>
      <c r="O14" s="9"/>
      <c r="P14" s="9"/>
      <c r="Q14" s="9"/>
      <c r="R14" s="9"/>
      <c r="S14" s="9"/>
      <c r="T14" s="9"/>
      <c r="U14" s="5"/>
      <c r="V14" s="5"/>
      <c r="W14" s="5"/>
      <c r="X14" s="5"/>
      <c r="Y14" s="5"/>
      <c r="Z14" s="5"/>
      <c r="AA14" s="5"/>
      <c r="AB14" s="5"/>
      <c r="AC14" s="5"/>
      <c r="AD14" s="5"/>
      <c r="AE14" s="5"/>
    </row>
    <row r="15" spans="1:31" s="6" customFormat="1" ht="16" x14ac:dyDescent="0.2">
      <c r="A15" s="94">
        <f t="shared" si="0"/>
        <v>6</v>
      </c>
      <c r="B15" s="96"/>
      <c r="C15" s="96"/>
      <c r="D15" s="96"/>
      <c r="E15" s="97"/>
      <c r="F15" s="98"/>
      <c r="G15" s="99"/>
      <c r="H15" s="99"/>
      <c r="I15" s="244"/>
      <c r="J15" s="8"/>
      <c r="K15" s="9"/>
      <c r="L15" s="9"/>
      <c r="M15" s="9"/>
      <c r="N15" s="9"/>
      <c r="O15" s="9"/>
      <c r="P15" s="9"/>
      <c r="Q15" s="9"/>
      <c r="R15" s="9"/>
      <c r="S15" s="9"/>
      <c r="T15" s="9"/>
      <c r="U15" s="5"/>
      <c r="V15" s="5"/>
      <c r="W15" s="5"/>
      <c r="X15" s="5"/>
      <c r="Y15" s="5"/>
      <c r="Z15" s="5"/>
      <c r="AA15" s="5"/>
      <c r="AB15" s="5"/>
      <c r="AC15" s="5"/>
      <c r="AD15" s="5"/>
      <c r="AE15" s="5"/>
    </row>
    <row r="16" spans="1:31" s="6" customFormat="1" ht="16" x14ac:dyDescent="0.2">
      <c r="A16" s="94">
        <f t="shared" si="0"/>
        <v>7</v>
      </c>
      <c r="B16" s="95"/>
      <c r="C16" s="96"/>
      <c r="D16" s="95"/>
      <c r="E16" s="97"/>
      <c r="F16" s="98"/>
      <c r="G16" s="99"/>
      <c r="H16" s="99"/>
      <c r="I16" s="244"/>
      <c r="J16" s="8"/>
      <c r="K16" s="9"/>
      <c r="L16" s="9"/>
      <c r="M16" s="9"/>
      <c r="N16" s="9"/>
      <c r="O16" s="9"/>
      <c r="P16" s="9"/>
      <c r="Q16" s="9"/>
      <c r="R16" s="9"/>
      <c r="S16" s="9"/>
      <c r="T16" s="9"/>
      <c r="U16" s="5"/>
      <c r="V16" s="5"/>
      <c r="W16" s="5"/>
      <c r="X16" s="5"/>
      <c r="Y16" s="5"/>
      <c r="Z16" s="5"/>
      <c r="AA16" s="5"/>
      <c r="AB16" s="5"/>
      <c r="AC16" s="5"/>
      <c r="AD16" s="5"/>
      <c r="AE16" s="5"/>
    </row>
    <row r="17" spans="1:31" s="6" customFormat="1" ht="16" x14ac:dyDescent="0.2">
      <c r="A17" s="94">
        <f t="shared" si="0"/>
        <v>8</v>
      </c>
      <c r="B17" s="96"/>
      <c r="C17" s="96"/>
      <c r="D17" s="96"/>
      <c r="E17" s="97"/>
      <c r="F17" s="98"/>
      <c r="G17" s="99"/>
      <c r="H17" s="99"/>
      <c r="I17" s="244"/>
      <c r="J17" s="8"/>
      <c r="K17" s="9"/>
      <c r="L17" s="9"/>
      <c r="M17" s="9"/>
      <c r="N17" s="9"/>
      <c r="O17" s="9"/>
      <c r="P17" s="9"/>
      <c r="Q17" s="9"/>
      <c r="R17" s="9"/>
      <c r="S17" s="9"/>
      <c r="T17" s="9"/>
      <c r="U17" s="5"/>
      <c r="V17" s="5"/>
      <c r="W17" s="5"/>
      <c r="X17" s="5"/>
      <c r="Y17" s="5"/>
      <c r="Z17" s="5"/>
      <c r="AA17" s="5"/>
      <c r="AB17" s="5"/>
      <c r="AC17" s="5"/>
      <c r="AD17" s="5"/>
      <c r="AE17" s="5"/>
    </row>
    <row r="18" spans="1:31" s="6" customFormat="1" ht="16" x14ac:dyDescent="0.2">
      <c r="A18" s="94">
        <f t="shared" si="0"/>
        <v>9</v>
      </c>
      <c r="B18" s="95"/>
      <c r="C18" s="96"/>
      <c r="D18" s="95"/>
      <c r="E18" s="97"/>
      <c r="F18" s="98"/>
      <c r="G18" s="99"/>
      <c r="H18" s="99"/>
      <c r="I18" s="244"/>
      <c r="J18" s="8"/>
      <c r="K18" s="9"/>
      <c r="L18" s="9"/>
      <c r="M18" s="9"/>
      <c r="N18" s="9"/>
      <c r="O18" s="9"/>
      <c r="P18" s="9"/>
      <c r="Q18" s="9"/>
      <c r="R18" s="9"/>
      <c r="S18" s="9"/>
      <c r="T18" s="9"/>
      <c r="U18" s="5"/>
      <c r="V18" s="5"/>
      <c r="W18" s="5"/>
      <c r="X18" s="5"/>
      <c r="Y18" s="5"/>
      <c r="Z18" s="5"/>
      <c r="AA18" s="5"/>
      <c r="AB18" s="5"/>
      <c r="AC18" s="5"/>
      <c r="AD18" s="5"/>
      <c r="AE18" s="5"/>
    </row>
    <row r="19" spans="1:31" s="6" customFormat="1" ht="17" thickBot="1" x14ac:dyDescent="0.25">
      <c r="A19" s="106">
        <f t="shared" si="0"/>
        <v>10</v>
      </c>
      <c r="B19" s="101"/>
      <c r="C19" s="101"/>
      <c r="D19" s="101"/>
      <c r="E19" s="102"/>
      <c r="F19" s="103"/>
      <c r="G19" s="104"/>
      <c r="H19" s="104"/>
      <c r="I19" s="245"/>
      <c r="J19" s="8"/>
      <c r="K19" s="9"/>
      <c r="L19" s="9"/>
      <c r="M19" s="9"/>
      <c r="N19" s="9"/>
      <c r="O19" s="9"/>
      <c r="P19" s="9"/>
      <c r="Q19" s="9"/>
      <c r="R19" s="9"/>
      <c r="S19" s="9"/>
      <c r="T19" s="9"/>
      <c r="U19" s="5"/>
      <c r="V19" s="5"/>
      <c r="W19" s="5"/>
      <c r="X19" s="5"/>
      <c r="Y19" s="5"/>
      <c r="Z19" s="5"/>
      <c r="AA19" s="5"/>
      <c r="AB19" s="5"/>
      <c r="AC19" s="5"/>
      <c r="AD19" s="5"/>
      <c r="AE19" s="5"/>
    </row>
    <row r="20" spans="1:31" ht="16" thickBot="1" x14ac:dyDescent="0.25">
      <c r="A20" s="271"/>
      <c r="B20" s="105"/>
      <c r="C20" s="105"/>
      <c r="D20" s="105"/>
      <c r="E20" s="105"/>
      <c r="F20" s="105"/>
      <c r="G20" s="105"/>
      <c r="H20" s="107" t="str">
        <f>"Total "&amp;LEFT(A7,2)</f>
        <v>Total I1</v>
      </c>
      <c r="I20" s="108">
        <f>SUM(I10:I19)</f>
        <v>5</v>
      </c>
    </row>
    <row r="22" spans="1:31" ht="33.75" customHeight="1" x14ac:dyDescent="0.2">
      <c r="A22" s="5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3"/>
      <c r="C22" s="543"/>
      <c r="D22" s="543"/>
      <c r="E22" s="543"/>
      <c r="F22" s="543"/>
      <c r="G22" s="543"/>
      <c r="H22" s="543"/>
      <c r="I22" s="54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zoomScaleNormal="100" workbookViewId="0">
      <selection activeCell="D10" sqref="D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x14ac:dyDescent="0.2">
      <c r="A1" s="209" t="str">
        <f>'Date initiale'!C3</f>
        <v>Universitatea de Arhitectură și Urbanism "Ion Mincu" București</v>
      </c>
      <c r="B1" s="209"/>
      <c r="C1" s="209"/>
      <c r="D1" s="2"/>
      <c r="E1" s="2"/>
      <c r="F1" s="3"/>
      <c r="G1" s="3"/>
      <c r="H1" s="3"/>
      <c r="I1" s="3"/>
    </row>
    <row r="2" spans="1:31" ht="16" x14ac:dyDescent="0.2">
      <c r="A2" s="209" t="str">
        <f>'Date initiale'!B4&amp;" "&amp;'Date initiale'!C4</f>
        <v>Facultatea ARHITECTURA</v>
      </c>
      <c r="B2" s="209"/>
      <c r="C2" s="209"/>
      <c r="D2" s="2"/>
      <c r="E2" s="2"/>
      <c r="F2" s="3"/>
      <c r="G2" s="3"/>
      <c r="H2" s="3"/>
      <c r="I2" s="3"/>
    </row>
    <row r="3" spans="1:31" ht="16" x14ac:dyDescent="0.2">
      <c r="A3" s="209" t="str">
        <f>'Date initiale'!B5&amp;" "&amp;'Date initiale'!C5</f>
        <v>Departamentul Sinteza Proiectării de Arhitectură</v>
      </c>
      <c r="B3" s="209"/>
      <c r="C3" s="209"/>
      <c r="D3" s="2"/>
      <c r="E3" s="2"/>
      <c r="F3" s="2"/>
      <c r="G3" s="2"/>
      <c r="H3" s="2"/>
      <c r="I3" s="2"/>
    </row>
    <row r="4" spans="1:31" ht="16" x14ac:dyDescent="0.2">
      <c r="A4" s="542" t="str">
        <f>'Date initiale'!C6&amp;", "&amp;'Date initiale'!C7</f>
        <v>TOFAN BOGDAN, profesor universitar</v>
      </c>
      <c r="B4" s="542"/>
      <c r="C4" s="542"/>
      <c r="D4" s="2"/>
      <c r="E4" s="2"/>
      <c r="F4" s="3"/>
      <c r="G4" s="3"/>
      <c r="H4" s="3"/>
      <c r="I4" s="3"/>
    </row>
    <row r="5" spans="1:31" ht="16" x14ac:dyDescent="0.2">
      <c r="A5" s="210"/>
      <c r="B5" s="210"/>
      <c r="C5" s="210"/>
      <c r="D5" s="2"/>
      <c r="E5" s="2"/>
      <c r="F5" s="3"/>
      <c r="G5" s="3"/>
      <c r="H5" s="3"/>
      <c r="I5" s="3"/>
    </row>
    <row r="6" spans="1:31" ht="16" x14ac:dyDescent="0.2">
      <c r="A6" s="541" t="s">
        <v>110</v>
      </c>
      <c r="B6" s="541"/>
      <c r="C6" s="541"/>
      <c r="D6" s="541"/>
      <c r="E6" s="541"/>
      <c r="F6" s="541"/>
      <c r="G6" s="541"/>
      <c r="H6" s="541"/>
      <c r="I6" s="541"/>
    </row>
    <row r="7" spans="1:31" ht="16" x14ac:dyDescent="0.2">
      <c r="A7" s="541" t="str">
        <f>'Descriere indicatori'!B5&amp;". "&amp;'Descriere indicatori'!C5</f>
        <v xml:space="preserve">I2. Cărţi de autor publicate la edituri cu prestigiu naţional* </v>
      </c>
      <c r="B7" s="541"/>
      <c r="C7" s="541"/>
      <c r="D7" s="541"/>
      <c r="E7" s="541"/>
      <c r="F7" s="541"/>
      <c r="G7" s="541"/>
      <c r="H7" s="541"/>
      <c r="I7" s="541"/>
    </row>
    <row r="8" spans="1:31" ht="17" thickBot="1" x14ac:dyDescent="0.25">
      <c r="A8" s="31"/>
      <c r="B8" s="31"/>
      <c r="C8" s="31"/>
      <c r="D8" s="31"/>
      <c r="E8" s="31"/>
      <c r="F8" s="31"/>
      <c r="G8" s="31"/>
      <c r="H8" s="31"/>
      <c r="I8" s="31"/>
    </row>
    <row r="9" spans="1:31" s="6" customFormat="1" ht="65" thickBot="1" x14ac:dyDescent="0.25">
      <c r="A9" s="168" t="s">
        <v>55</v>
      </c>
      <c r="B9" s="169" t="s">
        <v>83</v>
      </c>
      <c r="C9" s="169" t="s">
        <v>84</v>
      </c>
      <c r="D9" s="169" t="s">
        <v>85</v>
      </c>
      <c r="E9" s="169" t="s">
        <v>86</v>
      </c>
      <c r="F9" s="170" t="s">
        <v>87</v>
      </c>
      <c r="G9" s="169" t="s">
        <v>88</v>
      </c>
      <c r="H9" s="169" t="s">
        <v>89</v>
      </c>
      <c r="I9" s="171" t="s">
        <v>90</v>
      </c>
      <c r="J9" s="4"/>
      <c r="K9" s="212" t="s">
        <v>108</v>
      </c>
      <c r="L9" s="5"/>
      <c r="M9" s="5"/>
      <c r="N9" s="5"/>
      <c r="O9" s="5"/>
      <c r="P9" s="5"/>
      <c r="Q9" s="5"/>
      <c r="R9" s="5"/>
      <c r="S9" s="5"/>
      <c r="T9" s="5"/>
      <c r="U9" s="5"/>
      <c r="V9" s="5"/>
      <c r="W9" s="5"/>
      <c r="X9" s="5"/>
      <c r="Y9" s="5"/>
      <c r="Z9" s="5"/>
      <c r="AA9" s="5"/>
      <c r="AB9" s="5"/>
      <c r="AC9" s="5"/>
      <c r="AD9" s="5"/>
      <c r="AE9" s="5"/>
    </row>
    <row r="10" spans="1:31" s="6" customFormat="1" ht="32" x14ac:dyDescent="0.2">
      <c r="A10" s="416">
        <v>1</v>
      </c>
      <c r="B10" s="417" t="s">
        <v>272</v>
      </c>
      <c r="C10" s="342" t="s">
        <v>275</v>
      </c>
      <c r="D10" s="417" t="s">
        <v>273</v>
      </c>
      <c r="E10" s="418" t="s">
        <v>274</v>
      </c>
      <c r="F10" s="419">
        <v>2003</v>
      </c>
      <c r="G10" s="417" t="s">
        <v>276</v>
      </c>
      <c r="H10" s="417"/>
      <c r="I10" s="420">
        <v>15</v>
      </c>
      <c r="J10" s="7"/>
      <c r="K10" s="213">
        <v>15</v>
      </c>
      <c r="L10" s="7" t="s">
        <v>246</v>
      </c>
      <c r="M10" s="7"/>
      <c r="N10" s="7"/>
      <c r="O10" s="7"/>
      <c r="P10" s="7"/>
      <c r="Q10" s="7"/>
      <c r="R10" s="7"/>
      <c r="S10" s="7"/>
      <c r="T10" s="7"/>
      <c r="U10" s="7"/>
      <c r="V10" s="7"/>
      <c r="W10" s="7"/>
      <c r="X10" s="7"/>
      <c r="Y10" s="7"/>
      <c r="Z10" s="7"/>
      <c r="AA10" s="7"/>
      <c r="AB10" s="7"/>
      <c r="AC10" s="7"/>
      <c r="AD10" s="7"/>
      <c r="AE10" s="7"/>
    </row>
    <row r="11" spans="1:31" s="6" customFormat="1" ht="16" x14ac:dyDescent="0.2">
      <c r="A11" s="109">
        <f>A10+1</f>
        <v>2</v>
      </c>
      <c r="B11" s="110"/>
      <c r="C11" s="111"/>
      <c r="D11" s="110"/>
      <c r="E11" s="111"/>
      <c r="F11" s="112"/>
      <c r="G11" s="110"/>
      <c r="H11" s="110"/>
      <c r="I11" s="246"/>
      <c r="J11" s="7"/>
      <c r="K11"/>
      <c r="L11" s="7"/>
      <c r="M11" s="7"/>
      <c r="N11" s="7"/>
      <c r="O11" s="7"/>
      <c r="P11" s="7"/>
      <c r="Q11" s="7"/>
      <c r="R11" s="7"/>
      <c r="S11" s="7"/>
      <c r="T11" s="7"/>
      <c r="U11" s="7"/>
      <c r="V11" s="7"/>
      <c r="W11" s="7"/>
      <c r="X11" s="7"/>
      <c r="Y11" s="7"/>
      <c r="Z11" s="7"/>
      <c r="AA11" s="7"/>
      <c r="AB11" s="7"/>
      <c r="AC11" s="7"/>
      <c r="AD11" s="7"/>
      <c r="AE11" s="7"/>
    </row>
    <row r="12" spans="1:31" s="6" customFormat="1" ht="16" x14ac:dyDescent="0.2">
      <c r="A12" s="109">
        <f t="shared" ref="A12:A19" si="0">A11+1</f>
        <v>3</v>
      </c>
      <c r="B12" s="111"/>
      <c r="C12" s="111"/>
      <c r="D12" s="110"/>
      <c r="E12" s="111"/>
      <c r="F12" s="112"/>
      <c r="G12" s="111"/>
      <c r="H12" s="110"/>
      <c r="I12" s="246"/>
      <c r="J12" s="7"/>
      <c r="K12" s="7"/>
      <c r="L12" s="7"/>
      <c r="M12" s="7"/>
      <c r="N12" s="7"/>
      <c r="O12" s="7"/>
      <c r="P12" s="7"/>
      <c r="Q12" s="7"/>
      <c r="R12" s="7"/>
      <c r="S12" s="7"/>
      <c r="T12" s="7"/>
      <c r="U12" s="7"/>
      <c r="V12" s="7"/>
      <c r="W12" s="7"/>
      <c r="X12" s="7"/>
      <c r="Y12" s="7"/>
      <c r="Z12" s="7"/>
      <c r="AA12" s="7"/>
      <c r="AB12" s="7"/>
      <c r="AC12" s="7"/>
      <c r="AD12" s="7"/>
      <c r="AE12" s="7"/>
    </row>
    <row r="13" spans="1:31" s="6" customFormat="1" ht="16" x14ac:dyDescent="0.2">
      <c r="A13" s="109">
        <f t="shared" si="0"/>
        <v>4</v>
      </c>
      <c r="B13" s="111"/>
      <c r="C13" s="111"/>
      <c r="D13" s="110"/>
      <c r="E13" s="111"/>
      <c r="F13" s="112"/>
      <c r="G13" s="111"/>
      <c r="H13" s="111"/>
      <c r="I13" s="246"/>
      <c r="J13" s="7"/>
      <c r="K13" s="7"/>
      <c r="L13" s="7"/>
      <c r="M13" s="7"/>
      <c r="N13" s="7"/>
      <c r="O13" s="7"/>
      <c r="P13" s="7"/>
      <c r="Q13" s="7"/>
      <c r="R13" s="7"/>
      <c r="S13" s="7"/>
      <c r="T13" s="7"/>
      <c r="U13" s="7"/>
      <c r="V13" s="7"/>
      <c r="W13" s="7"/>
      <c r="X13" s="7"/>
      <c r="Y13" s="7"/>
      <c r="Z13" s="7"/>
      <c r="AA13" s="7"/>
      <c r="AB13" s="7"/>
      <c r="AC13" s="7"/>
      <c r="AD13" s="7"/>
      <c r="AE13" s="7"/>
    </row>
    <row r="14" spans="1:31" s="6" customFormat="1" ht="16" x14ac:dyDescent="0.2">
      <c r="A14" s="109">
        <f t="shared" si="0"/>
        <v>5</v>
      </c>
      <c r="B14" s="110"/>
      <c r="C14" s="111"/>
      <c r="D14" s="110"/>
      <c r="E14" s="111"/>
      <c r="F14" s="112"/>
      <c r="G14" s="110"/>
      <c r="H14" s="110"/>
      <c r="I14" s="246"/>
      <c r="J14" s="7"/>
      <c r="K14" s="7"/>
      <c r="L14" s="7"/>
      <c r="M14" s="7"/>
      <c r="N14" s="7"/>
      <c r="O14" s="7"/>
      <c r="P14" s="7"/>
      <c r="Q14" s="7"/>
      <c r="R14" s="7"/>
      <c r="S14" s="7"/>
      <c r="T14" s="7"/>
      <c r="U14" s="7"/>
      <c r="V14" s="7"/>
      <c r="W14" s="7"/>
      <c r="X14" s="7"/>
      <c r="Y14" s="7"/>
      <c r="Z14" s="7"/>
      <c r="AA14" s="7"/>
      <c r="AB14" s="7"/>
      <c r="AC14" s="7"/>
      <c r="AD14" s="7"/>
      <c r="AE14" s="7"/>
    </row>
    <row r="15" spans="1:31" s="6" customFormat="1" ht="16" x14ac:dyDescent="0.2">
      <c r="A15" s="109">
        <f t="shared" si="0"/>
        <v>6</v>
      </c>
      <c r="B15" s="111"/>
      <c r="C15" s="111"/>
      <c r="D15" s="110"/>
      <c r="E15" s="111"/>
      <c r="F15" s="112"/>
      <c r="G15" s="111"/>
      <c r="H15" s="110"/>
      <c r="I15" s="246"/>
      <c r="J15" s="7"/>
      <c r="K15" s="7"/>
      <c r="L15" s="7"/>
      <c r="M15" s="7"/>
      <c r="N15" s="7"/>
      <c r="O15" s="7"/>
      <c r="P15" s="7"/>
      <c r="Q15" s="7"/>
      <c r="R15" s="7"/>
      <c r="S15" s="7"/>
      <c r="T15" s="7"/>
      <c r="U15" s="7"/>
      <c r="V15" s="7"/>
      <c r="W15" s="7"/>
      <c r="X15" s="7"/>
      <c r="Y15" s="7"/>
      <c r="Z15" s="7"/>
      <c r="AA15" s="7"/>
      <c r="AB15" s="7"/>
      <c r="AC15" s="7"/>
      <c r="AD15" s="7"/>
      <c r="AE15" s="7"/>
    </row>
    <row r="16" spans="1:31" s="6" customFormat="1" ht="16" x14ac:dyDescent="0.2">
      <c r="A16" s="109">
        <f t="shared" si="0"/>
        <v>7</v>
      </c>
      <c r="B16" s="111"/>
      <c r="C16" s="111"/>
      <c r="D16" s="110"/>
      <c r="E16" s="111"/>
      <c r="F16" s="112"/>
      <c r="G16" s="111"/>
      <c r="H16" s="111"/>
      <c r="I16" s="246"/>
      <c r="J16" s="7"/>
      <c r="K16" s="7"/>
      <c r="L16" s="7"/>
      <c r="M16" s="7"/>
      <c r="N16" s="7"/>
      <c r="O16" s="7"/>
      <c r="P16" s="7"/>
      <c r="Q16" s="7"/>
      <c r="R16" s="7"/>
      <c r="S16" s="7"/>
      <c r="T16" s="7"/>
      <c r="U16" s="7"/>
      <c r="V16" s="7"/>
      <c r="W16" s="7"/>
      <c r="X16" s="7"/>
      <c r="Y16" s="7"/>
      <c r="Z16" s="7"/>
      <c r="AA16" s="7"/>
      <c r="AB16" s="7"/>
      <c r="AC16" s="7"/>
      <c r="AD16" s="7"/>
      <c r="AE16" s="7"/>
    </row>
    <row r="17" spans="1:31" s="6" customFormat="1" ht="16" x14ac:dyDescent="0.2">
      <c r="A17" s="109">
        <f t="shared" si="0"/>
        <v>8</v>
      </c>
      <c r="B17" s="113"/>
      <c r="C17" s="111"/>
      <c r="D17" s="113"/>
      <c r="E17" s="114"/>
      <c r="F17" s="112"/>
      <c r="G17" s="111"/>
      <c r="H17" s="111"/>
      <c r="I17" s="246"/>
      <c r="J17" s="7"/>
      <c r="K17" s="7"/>
      <c r="L17" s="7"/>
      <c r="M17" s="7"/>
      <c r="N17" s="7"/>
      <c r="O17" s="7"/>
      <c r="P17" s="7"/>
      <c r="Q17" s="7"/>
      <c r="R17" s="7"/>
      <c r="S17" s="7"/>
      <c r="T17" s="7"/>
      <c r="U17" s="7"/>
      <c r="V17" s="7"/>
      <c r="W17" s="7"/>
      <c r="X17" s="7"/>
      <c r="Y17" s="7"/>
      <c r="Z17" s="7"/>
      <c r="AA17" s="7"/>
      <c r="AB17" s="7"/>
      <c r="AC17" s="7"/>
      <c r="AD17" s="7"/>
      <c r="AE17" s="7"/>
    </row>
    <row r="18" spans="1:31" s="6" customFormat="1" ht="16" x14ac:dyDescent="0.2">
      <c r="A18" s="109">
        <f t="shared" si="0"/>
        <v>9</v>
      </c>
      <c r="B18" s="113"/>
      <c r="C18" s="111"/>
      <c r="D18" s="113"/>
      <c r="E18" s="114"/>
      <c r="F18" s="112"/>
      <c r="G18" s="111"/>
      <c r="H18" s="111"/>
      <c r="I18" s="246"/>
      <c r="J18" s="7"/>
      <c r="K18" s="7"/>
      <c r="L18" s="7"/>
      <c r="M18" s="7"/>
      <c r="N18" s="7"/>
      <c r="O18" s="7"/>
      <c r="P18" s="7"/>
      <c r="Q18" s="7"/>
      <c r="R18" s="7"/>
      <c r="S18" s="7"/>
      <c r="T18" s="7"/>
      <c r="U18" s="7"/>
      <c r="V18" s="7"/>
      <c r="W18" s="7"/>
      <c r="X18" s="7"/>
      <c r="Y18" s="7"/>
      <c r="Z18" s="7"/>
      <c r="AA18" s="7"/>
      <c r="AB18" s="7"/>
      <c r="AC18" s="7"/>
      <c r="AD18" s="7"/>
      <c r="AE18" s="7"/>
    </row>
    <row r="19" spans="1:31" s="6" customFormat="1" ht="17" thickBot="1" x14ac:dyDescent="0.25">
      <c r="A19" s="115">
        <f t="shared" si="0"/>
        <v>10</v>
      </c>
      <c r="B19" s="116"/>
      <c r="C19" s="117"/>
      <c r="D19" s="116"/>
      <c r="E19" s="117"/>
      <c r="F19" s="118"/>
      <c r="G19" s="118"/>
      <c r="H19" s="118"/>
      <c r="I19" s="247"/>
      <c r="J19" s="8"/>
      <c r="K19" s="9"/>
      <c r="L19" s="9"/>
      <c r="M19" s="9"/>
      <c r="N19" s="9"/>
      <c r="O19" s="9"/>
      <c r="P19" s="9"/>
      <c r="Q19" s="9"/>
      <c r="R19" s="9"/>
      <c r="S19" s="9"/>
      <c r="T19" s="9"/>
      <c r="U19" s="5"/>
      <c r="V19" s="5"/>
      <c r="W19" s="5"/>
      <c r="X19" s="5"/>
      <c r="Y19" s="5"/>
      <c r="Z19" s="5"/>
      <c r="AA19" s="5"/>
      <c r="AB19" s="5"/>
      <c r="AC19" s="5"/>
      <c r="AD19" s="5"/>
      <c r="AE19" s="5"/>
    </row>
    <row r="20" spans="1:31" s="6" customFormat="1" ht="17" thickBot="1" x14ac:dyDescent="0.25">
      <c r="A20" s="282"/>
      <c r="B20" s="119"/>
      <c r="C20" s="119"/>
      <c r="D20" s="119"/>
      <c r="E20" s="119"/>
      <c r="F20" s="119"/>
      <c r="G20" s="119"/>
      <c r="H20" s="107" t="str">
        <f>"Total "&amp;LEFT(A7,2)</f>
        <v>Total I2</v>
      </c>
      <c r="I20" s="123">
        <f>SUM(I10:I19)</f>
        <v>15</v>
      </c>
      <c r="J20" s="9"/>
      <c r="K20" s="9"/>
      <c r="L20" s="5"/>
      <c r="M20" s="5"/>
      <c r="N20" s="5"/>
      <c r="O20" s="5"/>
      <c r="P20" s="5"/>
      <c r="Q20" s="5"/>
      <c r="R20" s="5"/>
      <c r="S20" s="5"/>
      <c r="T20" s="5"/>
      <c r="U20" s="5"/>
      <c r="V20" s="5"/>
    </row>
    <row r="21" spans="1:31" s="6" customFormat="1" ht="16" x14ac:dyDescent="0.2">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x14ac:dyDescent="0.2">
      <c r="A22" s="5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3"/>
      <c r="C22" s="543"/>
      <c r="D22" s="543"/>
      <c r="E22" s="543"/>
      <c r="F22" s="543"/>
      <c r="G22" s="543"/>
      <c r="H22" s="543"/>
      <c r="I22" s="543"/>
      <c r="J22" s="9"/>
      <c r="K22" s="9"/>
      <c r="L22" s="5"/>
      <c r="M22" s="5"/>
      <c r="N22" s="5"/>
      <c r="O22" s="5"/>
      <c r="P22" s="5"/>
      <c r="Q22" s="5"/>
      <c r="R22" s="5"/>
      <c r="S22" s="5"/>
      <c r="T22" s="5"/>
      <c r="U22" s="5"/>
      <c r="V22" s="5"/>
    </row>
    <row r="23" spans="1:31" s="6" customFormat="1" ht="16" x14ac:dyDescent="0.2">
      <c r="A23" s="8"/>
      <c r="B23" s="9"/>
      <c r="C23" s="9"/>
      <c r="D23" s="9"/>
      <c r="E23" s="9"/>
      <c r="F23" s="9"/>
      <c r="G23" s="9"/>
      <c r="H23" s="9"/>
      <c r="I23" s="9"/>
      <c r="J23" s="9"/>
      <c r="K23" s="9"/>
      <c r="L23" s="5"/>
      <c r="M23" s="5"/>
      <c r="N23" s="5"/>
      <c r="O23" s="5"/>
      <c r="P23" s="5"/>
      <c r="Q23" s="5"/>
      <c r="R23" s="5"/>
      <c r="S23" s="5"/>
      <c r="T23" s="5"/>
      <c r="U23" s="5"/>
      <c r="V23" s="5"/>
    </row>
    <row r="24" spans="1:31" s="6" customFormat="1" ht="16" x14ac:dyDescent="0.2">
      <c r="A24" s="8"/>
      <c r="B24" s="9"/>
      <c r="C24" s="9"/>
      <c r="D24" s="9"/>
      <c r="E24" s="9"/>
      <c r="F24" s="9"/>
      <c r="G24" s="9"/>
      <c r="H24" s="9"/>
      <c r="I24" s="9"/>
      <c r="J24" s="9"/>
      <c r="K24" s="9"/>
      <c r="L24" s="5"/>
      <c r="M24" s="5"/>
      <c r="N24" s="5"/>
      <c r="O24" s="5"/>
      <c r="P24" s="5"/>
      <c r="Q24" s="5"/>
      <c r="R24" s="5"/>
      <c r="S24" s="5"/>
      <c r="T24" s="5"/>
      <c r="U24" s="5"/>
      <c r="V24" s="5"/>
    </row>
    <row r="25" spans="1:31" s="6" customFormat="1" ht="16" x14ac:dyDescent="0.2">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zoomScaleNormal="100" workbookViewId="0">
      <selection activeCell="H12" sqref="H12"/>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2" x14ac:dyDescent="0.2">
      <c r="A1" s="209" t="str">
        <f>'Date initiale'!C3</f>
        <v>Universitatea de Arhitectură și Urbanism "Ion Mincu" București</v>
      </c>
      <c r="B1" s="209"/>
      <c r="C1" s="209"/>
    </row>
    <row r="2" spans="1:12" x14ac:dyDescent="0.2">
      <c r="A2" s="209" t="str">
        <f>'Date initiale'!B4&amp;" "&amp;'Date initiale'!C4</f>
        <v>Facultatea ARHITECTURA</v>
      </c>
      <c r="B2" s="209"/>
      <c r="C2" s="209"/>
    </row>
    <row r="3" spans="1:12" x14ac:dyDescent="0.2">
      <c r="A3" s="209" t="str">
        <f>'Date initiale'!B5&amp;" "&amp;'Date initiale'!C5</f>
        <v>Departamentul Sinteza Proiectării de Arhitectură</v>
      </c>
      <c r="B3" s="209"/>
      <c r="C3" s="209"/>
    </row>
    <row r="4" spans="1:12" x14ac:dyDescent="0.2">
      <c r="A4" s="105" t="str">
        <f>'Date initiale'!C6&amp;", "&amp;'Date initiale'!C7</f>
        <v>TOFAN BOGDAN, profesor universitar</v>
      </c>
      <c r="B4" s="105"/>
      <c r="C4" s="105"/>
    </row>
    <row r="5" spans="1:12" x14ac:dyDescent="0.2">
      <c r="A5" s="105"/>
      <c r="B5" s="105"/>
      <c r="C5" s="105"/>
    </row>
    <row r="6" spans="1:12" ht="16" x14ac:dyDescent="0.2">
      <c r="A6" s="541" t="s">
        <v>110</v>
      </c>
      <c r="B6" s="541"/>
      <c r="C6" s="541"/>
      <c r="D6" s="541"/>
      <c r="E6" s="541"/>
      <c r="F6" s="541"/>
      <c r="G6" s="541"/>
      <c r="H6" s="541"/>
      <c r="I6" s="541"/>
    </row>
    <row r="7" spans="1:12" ht="16" x14ac:dyDescent="0.2">
      <c r="A7" s="541" t="str">
        <f>'Descriere indicatori'!B6&amp;". "&amp;'Descriere indicatori'!C6</f>
        <v xml:space="preserve">I3. Capitole de autor cuprinse în cărţi publicate la edituri cu prestigiu naţional* </v>
      </c>
      <c r="B7" s="541"/>
      <c r="C7" s="541"/>
      <c r="D7" s="541"/>
      <c r="E7" s="541"/>
      <c r="F7" s="541"/>
      <c r="G7" s="541"/>
      <c r="H7" s="541"/>
      <c r="I7" s="541"/>
    </row>
    <row r="8" spans="1:12" ht="17" thickBot="1" x14ac:dyDescent="0.25">
      <c r="A8" s="31"/>
      <c r="B8" s="31"/>
      <c r="C8" s="31"/>
      <c r="D8" s="31"/>
      <c r="E8" s="31"/>
      <c r="F8" s="31"/>
      <c r="G8" s="31"/>
      <c r="H8" s="31"/>
      <c r="I8" s="31"/>
    </row>
    <row r="9" spans="1:12" ht="65" thickBot="1" x14ac:dyDescent="0.25">
      <c r="A9" s="164" t="s">
        <v>55</v>
      </c>
      <c r="B9" s="165" t="s">
        <v>83</v>
      </c>
      <c r="C9" s="165" t="s">
        <v>175</v>
      </c>
      <c r="D9" s="165" t="s">
        <v>85</v>
      </c>
      <c r="E9" s="165" t="s">
        <v>86</v>
      </c>
      <c r="F9" s="166" t="s">
        <v>87</v>
      </c>
      <c r="G9" s="165" t="s">
        <v>88</v>
      </c>
      <c r="H9" s="165" t="s">
        <v>89</v>
      </c>
      <c r="I9" s="167" t="s">
        <v>90</v>
      </c>
      <c r="K9" s="212" t="s">
        <v>108</v>
      </c>
    </row>
    <row r="10" spans="1:12" ht="129" thickBot="1" x14ac:dyDescent="0.25">
      <c r="A10" s="140">
        <v>1</v>
      </c>
      <c r="B10" s="125" t="s">
        <v>290</v>
      </c>
      <c r="C10" s="125" t="s">
        <v>512</v>
      </c>
      <c r="D10" s="125" t="s">
        <v>513</v>
      </c>
      <c r="E10" s="125" t="s">
        <v>514</v>
      </c>
      <c r="F10" s="126">
        <v>2021</v>
      </c>
      <c r="G10" s="141">
        <v>263</v>
      </c>
      <c r="H10" s="126">
        <v>14</v>
      </c>
      <c r="I10" s="248">
        <v>10</v>
      </c>
      <c r="K10" s="213">
        <v>10</v>
      </c>
      <c r="L10" s="294" t="s">
        <v>247</v>
      </c>
    </row>
    <row r="11" spans="1:12" ht="113" thickBot="1" x14ac:dyDescent="0.25">
      <c r="A11" s="94">
        <f>A10+1</f>
        <v>2</v>
      </c>
      <c r="B11" s="125" t="s">
        <v>558</v>
      </c>
      <c r="C11" s="34" t="s">
        <v>531</v>
      </c>
      <c r="D11" s="125" t="s">
        <v>513</v>
      </c>
      <c r="E11" s="34" t="s">
        <v>292</v>
      </c>
      <c r="F11" s="34">
        <v>2016</v>
      </c>
      <c r="G11" s="496"/>
      <c r="H11" s="496">
        <v>5</v>
      </c>
      <c r="I11" s="249">
        <v>2.5</v>
      </c>
    </row>
    <row r="12" spans="1:12" ht="113" thickBot="1" x14ac:dyDescent="0.25">
      <c r="A12" s="127">
        <f t="shared" ref="A12:A19" si="0">A11+1</f>
        <v>3</v>
      </c>
      <c r="B12" s="125" t="s">
        <v>290</v>
      </c>
      <c r="C12" s="34" t="s">
        <v>532</v>
      </c>
      <c r="D12" s="125" t="s">
        <v>513</v>
      </c>
      <c r="E12" s="34" t="s">
        <v>533</v>
      </c>
      <c r="F12" s="34">
        <v>2015</v>
      </c>
      <c r="G12" s="496">
        <v>118</v>
      </c>
      <c r="H12" s="496">
        <v>8</v>
      </c>
      <c r="I12" s="250">
        <v>10</v>
      </c>
    </row>
    <row r="13" spans="1:12" ht="96" x14ac:dyDescent="0.2">
      <c r="A13" s="127">
        <f t="shared" si="0"/>
        <v>4</v>
      </c>
      <c r="B13" s="122" t="s">
        <v>290</v>
      </c>
      <c r="C13" s="34" t="s">
        <v>534</v>
      </c>
      <c r="D13" s="125" t="s">
        <v>513</v>
      </c>
      <c r="E13" s="34" t="s">
        <v>535</v>
      </c>
      <c r="F13" s="98">
        <v>2015</v>
      </c>
      <c r="G13" s="497">
        <v>125</v>
      </c>
      <c r="H13" s="497">
        <v>4</v>
      </c>
      <c r="I13" s="244">
        <v>10</v>
      </c>
    </row>
    <row r="14" spans="1:12" x14ac:dyDescent="0.2">
      <c r="A14" s="127">
        <f t="shared" si="0"/>
        <v>5</v>
      </c>
      <c r="B14" s="97"/>
      <c r="C14" s="34"/>
      <c r="D14" s="34"/>
      <c r="E14" s="34"/>
      <c r="F14" s="98"/>
      <c r="G14" s="98"/>
      <c r="H14" s="98"/>
      <c r="I14" s="251"/>
    </row>
    <row r="15" spans="1:12" x14ac:dyDescent="0.2">
      <c r="A15" s="127">
        <f t="shared" si="0"/>
        <v>6</v>
      </c>
      <c r="B15" s="122"/>
      <c r="C15" s="34"/>
      <c r="D15" s="34"/>
      <c r="E15" s="97"/>
      <c r="F15" s="98"/>
      <c r="G15" s="98"/>
      <c r="H15" s="98"/>
      <c r="I15" s="244"/>
    </row>
    <row r="16" spans="1:12" x14ac:dyDescent="0.2">
      <c r="A16" s="127">
        <f t="shared" si="0"/>
        <v>7</v>
      </c>
      <c r="B16" s="97"/>
      <c r="C16" s="34"/>
      <c r="D16" s="34"/>
      <c r="E16" s="34"/>
      <c r="F16" s="98"/>
      <c r="G16" s="98"/>
      <c r="H16" s="98"/>
      <c r="I16" s="251"/>
    </row>
    <row r="17" spans="1:9" x14ac:dyDescent="0.2">
      <c r="A17" s="127">
        <f t="shared" si="0"/>
        <v>8</v>
      </c>
      <c r="B17" s="122"/>
      <c r="C17" s="34"/>
      <c r="D17" s="34"/>
      <c r="E17" s="97"/>
      <c r="F17" s="98"/>
      <c r="G17" s="98"/>
      <c r="H17" s="98"/>
      <c r="I17" s="244"/>
    </row>
    <row r="18" spans="1:9" x14ac:dyDescent="0.2">
      <c r="A18" s="127">
        <f t="shared" si="0"/>
        <v>9</v>
      </c>
      <c r="B18" s="121"/>
      <c r="C18" s="128"/>
      <c r="D18" s="120"/>
      <c r="E18" s="124"/>
      <c r="F18" s="99"/>
      <c r="G18" s="99"/>
      <c r="H18" s="99"/>
      <c r="I18" s="244"/>
    </row>
    <row r="19" spans="1:9" ht="16" thickBot="1" x14ac:dyDescent="0.25">
      <c r="A19" s="129">
        <f t="shared" si="0"/>
        <v>10</v>
      </c>
      <c r="B19" s="130"/>
      <c r="C19" s="131"/>
      <c r="D19" s="131"/>
      <c r="E19" s="131"/>
      <c r="F19" s="103"/>
      <c r="G19" s="103"/>
      <c r="H19" s="103"/>
      <c r="I19" s="245"/>
    </row>
    <row r="20" spans="1:9" ht="16" thickBot="1" x14ac:dyDescent="0.25">
      <c r="A20" s="271"/>
      <c r="B20" s="105"/>
      <c r="C20" s="105"/>
      <c r="D20" s="105"/>
      <c r="E20" s="105"/>
      <c r="F20" s="105"/>
      <c r="G20" s="105"/>
      <c r="H20" s="107" t="str">
        <f>"Total "&amp;LEFT(A7,2)</f>
        <v>Total I3</v>
      </c>
      <c r="I20" s="108">
        <f>SUM(I10:I19)</f>
        <v>32.5</v>
      </c>
    </row>
    <row r="22" spans="1:9" ht="33.75" customHeight="1" x14ac:dyDescent="0.2">
      <c r="A22" s="5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3"/>
      <c r="C22" s="543"/>
      <c r="D22" s="543"/>
      <c r="E22" s="543"/>
      <c r="F22" s="543"/>
      <c r="G22" s="543"/>
      <c r="H22" s="543"/>
      <c r="I22" s="5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K11" sqref="K11"/>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09" t="str">
        <f>'Date initiale'!C3</f>
        <v>Universitatea de Arhitectură și Urbanism "Ion Mincu" București</v>
      </c>
      <c r="B1" s="209"/>
      <c r="C1" s="209"/>
    </row>
    <row r="2" spans="1:12" x14ac:dyDescent="0.2">
      <c r="A2" s="209" t="str">
        <f>'Date initiale'!B4&amp;" "&amp;'Date initiale'!C4</f>
        <v>Facultatea ARHITECTURA</v>
      </c>
      <c r="B2" s="209"/>
      <c r="C2" s="209"/>
    </row>
    <row r="3" spans="1:12" x14ac:dyDescent="0.2">
      <c r="A3" s="209" t="str">
        <f>'Date initiale'!B5&amp;" "&amp;'Date initiale'!C5</f>
        <v>Departamentul Sinteza Proiectării de Arhitectură</v>
      </c>
      <c r="B3" s="209"/>
      <c r="C3" s="209"/>
    </row>
    <row r="4" spans="1:12" x14ac:dyDescent="0.2">
      <c r="A4" s="105" t="str">
        <f>'Date initiale'!C6&amp;", "&amp;'Date initiale'!C7</f>
        <v>TOFAN BOGDAN, profesor universitar</v>
      </c>
      <c r="B4" s="105"/>
      <c r="C4" s="105"/>
    </row>
    <row r="5" spans="1:12" x14ac:dyDescent="0.2">
      <c r="A5" s="105"/>
      <c r="B5" s="105"/>
      <c r="C5" s="105"/>
    </row>
    <row r="6" spans="1:12" ht="16" x14ac:dyDescent="0.2">
      <c r="A6" s="541" t="s">
        <v>110</v>
      </c>
      <c r="B6" s="541"/>
      <c r="C6" s="541"/>
      <c r="D6" s="541"/>
      <c r="E6" s="541"/>
      <c r="F6" s="541"/>
      <c r="G6" s="541"/>
      <c r="H6" s="541"/>
      <c r="I6" s="541"/>
    </row>
    <row r="7" spans="1:12" ht="16" x14ac:dyDescent="0.2">
      <c r="A7" s="541" t="str">
        <f>'Descriere indicatori'!B7&amp;". "&amp;'Descriere indicatori'!C7</f>
        <v xml:space="preserve">I4. Articole in extenso în reviste ştiinţifice de specialitate* </v>
      </c>
      <c r="B7" s="541"/>
      <c r="C7" s="541"/>
      <c r="D7" s="541"/>
      <c r="E7" s="541"/>
      <c r="F7" s="541"/>
      <c r="G7" s="541"/>
      <c r="H7" s="541"/>
      <c r="I7" s="541"/>
    </row>
    <row r="8" spans="1:12" ht="16" thickBot="1" x14ac:dyDescent="0.25">
      <c r="A8" s="132"/>
      <c r="B8" s="132"/>
      <c r="C8" s="132"/>
      <c r="D8" s="132"/>
      <c r="E8" s="132"/>
      <c r="F8" s="132"/>
      <c r="G8" s="132"/>
      <c r="H8" s="132"/>
      <c r="I8" s="132"/>
    </row>
    <row r="9" spans="1:12" ht="33" thickBot="1" x14ac:dyDescent="0.25">
      <c r="A9" s="164" t="s">
        <v>55</v>
      </c>
      <c r="B9" s="135" t="s">
        <v>83</v>
      </c>
      <c r="C9" s="135" t="s">
        <v>56</v>
      </c>
      <c r="D9" s="135" t="s">
        <v>57</v>
      </c>
      <c r="E9" s="135" t="s">
        <v>80</v>
      </c>
      <c r="F9" s="136" t="s">
        <v>87</v>
      </c>
      <c r="G9" s="135" t="s">
        <v>58</v>
      </c>
      <c r="H9" s="135" t="s">
        <v>111</v>
      </c>
      <c r="I9" s="137" t="s">
        <v>90</v>
      </c>
      <c r="K9" s="212" t="s">
        <v>108</v>
      </c>
    </row>
    <row r="10" spans="1:12" ht="64" x14ac:dyDescent="0.2">
      <c r="A10" s="90">
        <v>1</v>
      </c>
      <c r="B10" s="91" t="s">
        <v>290</v>
      </c>
      <c r="C10" s="91" t="s">
        <v>281</v>
      </c>
      <c r="D10" s="91" t="s">
        <v>515</v>
      </c>
      <c r="E10" s="92" t="s">
        <v>516</v>
      </c>
      <c r="F10" s="93">
        <v>2010</v>
      </c>
      <c r="G10" s="93">
        <v>5</v>
      </c>
      <c r="H10" s="93">
        <v>1</v>
      </c>
      <c r="I10" s="252">
        <v>10</v>
      </c>
      <c r="K10" s="213">
        <v>10</v>
      </c>
      <c r="L10" s="294" t="s">
        <v>248</v>
      </c>
    </row>
    <row r="11" spans="1:12" ht="48" x14ac:dyDescent="0.2">
      <c r="A11" s="94">
        <f>A10+1</f>
        <v>2</v>
      </c>
      <c r="B11" s="95" t="s">
        <v>517</v>
      </c>
      <c r="C11" s="96" t="s">
        <v>518</v>
      </c>
      <c r="D11" s="95" t="s">
        <v>519</v>
      </c>
      <c r="E11" s="97" t="s">
        <v>520</v>
      </c>
      <c r="F11" s="98">
        <v>2008</v>
      </c>
      <c r="G11" s="99" t="s">
        <v>521</v>
      </c>
      <c r="H11" s="99">
        <v>3</v>
      </c>
      <c r="I11" s="246">
        <v>5</v>
      </c>
    </row>
    <row r="12" spans="1:12" x14ac:dyDescent="0.2">
      <c r="A12" s="94">
        <f t="shared" ref="A12:A17" si="0">A11+1</f>
        <v>3</v>
      </c>
      <c r="B12" s="96"/>
      <c r="C12" s="96"/>
      <c r="D12" s="96"/>
      <c r="E12" s="97"/>
      <c r="F12" s="98"/>
      <c r="G12" s="99"/>
      <c r="H12" s="99"/>
      <c r="I12" s="246"/>
    </row>
    <row r="13" spans="1:12" x14ac:dyDescent="0.2">
      <c r="A13" s="94">
        <f t="shared" si="0"/>
        <v>4</v>
      </c>
      <c r="B13" s="96"/>
      <c r="C13" s="96"/>
      <c r="D13" s="96"/>
      <c r="E13" s="97"/>
      <c r="F13" s="98"/>
      <c r="G13" s="98"/>
      <c r="H13" s="98"/>
      <c r="I13" s="246"/>
    </row>
    <row r="14" spans="1:12" x14ac:dyDescent="0.2">
      <c r="A14" s="94">
        <f t="shared" si="0"/>
        <v>5</v>
      </c>
      <c r="B14" s="96"/>
      <c r="C14" s="96"/>
      <c r="D14" s="96"/>
      <c r="E14" s="97"/>
      <c r="F14" s="98"/>
      <c r="G14" s="98"/>
      <c r="H14" s="98"/>
      <c r="I14" s="246"/>
    </row>
    <row r="15" spans="1:12" x14ac:dyDescent="0.2">
      <c r="A15" s="94">
        <f t="shared" si="0"/>
        <v>6</v>
      </c>
      <c r="B15" s="96"/>
      <c r="C15" s="96"/>
      <c r="D15" s="96"/>
      <c r="E15" s="97"/>
      <c r="F15" s="98"/>
      <c r="G15" s="98"/>
      <c r="H15" s="98"/>
      <c r="I15" s="246"/>
    </row>
    <row r="16" spans="1:12" x14ac:dyDescent="0.2">
      <c r="A16" s="94">
        <f t="shared" si="0"/>
        <v>7</v>
      </c>
      <c r="B16" s="96"/>
      <c r="C16" s="96"/>
      <c r="D16" s="96"/>
      <c r="E16" s="97"/>
      <c r="F16" s="98"/>
      <c r="G16" s="98"/>
      <c r="H16" s="98"/>
      <c r="I16" s="246"/>
    </row>
    <row r="17" spans="1:9" x14ac:dyDescent="0.2">
      <c r="A17" s="94">
        <f t="shared" si="0"/>
        <v>8</v>
      </c>
      <c r="B17" s="96"/>
      <c r="C17" s="96"/>
      <c r="D17" s="96"/>
      <c r="E17" s="97"/>
      <c r="F17" s="98"/>
      <c r="G17" s="98"/>
      <c r="H17" s="98"/>
      <c r="I17" s="246"/>
    </row>
    <row r="18" spans="1:9" x14ac:dyDescent="0.2">
      <c r="A18" s="94">
        <f>A17+1</f>
        <v>9</v>
      </c>
      <c r="B18" s="96"/>
      <c r="C18" s="96"/>
      <c r="D18" s="96"/>
      <c r="E18" s="97"/>
      <c r="F18" s="98"/>
      <c r="G18" s="98"/>
      <c r="H18" s="98"/>
      <c r="I18" s="246"/>
    </row>
    <row r="19" spans="1:9" ht="16" thickBot="1" x14ac:dyDescent="0.25">
      <c r="A19" s="100">
        <f>A18+1</f>
        <v>10</v>
      </c>
      <c r="B19" s="101"/>
      <c r="C19" s="101"/>
      <c r="D19" s="101"/>
      <c r="E19" s="102"/>
      <c r="F19" s="103"/>
      <c r="G19" s="103"/>
      <c r="H19" s="103"/>
      <c r="I19" s="247"/>
    </row>
    <row r="20" spans="1:9" ht="16" thickBot="1" x14ac:dyDescent="0.25">
      <c r="A20" s="280"/>
      <c r="B20" s="105"/>
      <c r="C20" s="105"/>
      <c r="D20" s="105"/>
      <c r="E20" s="105"/>
      <c r="F20" s="105"/>
      <c r="G20" s="105"/>
      <c r="H20" s="107" t="str">
        <f>"Total "&amp;LEFT(A7,2)</f>
        <v>Total I4</v>
      </c>
      <c r="I20" s="139">
        <f>SUM(I10:I19)</f>
        <v>15</v>
      </c>
    </row>
    <row r="22" spans="1:9" ht="33.75" customHeight="1" x14ac:dyDescent="0.2">
      <c r="A22" s="54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3"/>
      <c r="C22" s="543"/>
      <c r="D22" s="543"/>
      <c r="E22" s="543"/>
      <c r="F22" s="543"/>
      <c r="G22" s="543"/>
      <c r="H22" s="543"/>
      <c r="I22" s="54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35</vt:i4>
      </vt:variant>
      <vt:variant>
        <vt:lpstr>Named Ranges</vt:lpstr>
      </vt:variant>
      <vt:variant>
        <vt:i4>34</vt:i4>
      </vt:variant>
    </vt:vector>
  </HeadingPairs>
  <TitlesOfParts>
    <vt:vector size="69"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Sheet1</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Microsoft Office User</cp:lastModifiedBy>
  <cp:lastPrinted>2023-06-05T18:31:47Z</cp:lastPrinted>
  <dcterms:created xsi:type="dcterms:W3CDTF">2013-01-10T17:13:12Z</dcterms:created>
  <dcterms:modified xsi:type="dcterms:W3CDTF">2023-06-05T18:32:31Z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