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M:\SCOALA\2022-2023\00_dosar PROFESOR\documente word completate\"/>
    </mc:Choice>
  </mc:AlternateContent>
  <xr:revisionPtr revIDLastSave="0" documentId="13_ncr:1_{FCB7B9D4-B570-498F-B55C-B2E460386409}" xr6:coauthVersionLast="47" xr6:coauthVersionMax="47" xr10:uidLastSave="{00000000-0000-0000-0000-000000000000}"/>
  <bookViews>
    <workbookView xWindow="-120" yWindow="-120" windowWidth="25440" windowHeight="15390" tabRatio="928" firstSheet="4" activeTab="3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I11a!$A$1:$I$25</definedName>
    <definedName name="_xlnm.Print_Area" localSheetId="16">I11b!$A$1:$H$27</definedName>
    <definedName name="_xlnm.Print_Area" localSheetId="17">I11c!$A$1:$G$20</definedName>
    <definedName name="_xlnm.Print_Area" localSheetId="18">'I12'!$A$1:$H$22</definedName>
    <definedName name="_xlnm.Print_Area" localSheetId="19">'I13'!$A$1:$H$34</definedName>
    <definedName name="_xlnm.Print_Area" localSheetId="20">I14a!$A$1:$H$22</definedName>
    <definedName name="_xlnm.Print_Area" localSheetId="21">I14b!$A$1:$H$23</definedName>
    <definedName name="_xlnm.Print_Area" localSheetId="22">I14c!$A$1:$H$28</definedName>
    <definedName name="_xlnm.Print_Area" localSheetId="23">'I15'!$A$1:$H$22</definedName>
    <definedName name="_xlnm.Print_Area" localSheetId="24">'I16'!$A$1:$D$20</definedName>
    <definedName name="_xlnm.Print_Area" localSheetId="25">'I17'!$A$1:$D$20</definedName>
    <definedName name="_xlnm.Print_Area" localSheetId="26">'I18'!$A$1:$D$29</definedName>
    <definedName name="_xlnm.Print_Area" localSheetId="27">'I19'!$A$1:$E$20</definedName>
    <definedName name="_xlnm.Print_Area" localSheetId="6">'I2'!$A$1:$I$22</definedName>
    <definedName name="_xlnm.Print_Area" localSheetId="28">'I20'!$A$1:$E$22</definedName>
    <definedName name="_xlnm.Print_Area" localSheetId="29">'I21'!$A$1:$D$25</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81029"/>
</workbook>
</file>

<file path=xl/calcChain.xml><?xml version="1.0" encoding="utf-8"?>
<calcChain xmlns="http://schemas.openxmlformats.org/spreadsheetml/2006/main">
  <c r="A23" i="23" l="1"/>
  <c r="A18" i="20"/>
  <c r="A19" i="20" s="1"/>
  <c r="A20" i="20" s="1"/>
  <c r="A21" i="20" s="1"/>
  <c r="A22" i="20" s="1"/>
  <c r="A23" i="20" s="1"/>
  <c r="A24" i="20" s="1"/>
  <c r="A25" i="20" s="1"/>
  <c r="A19" i="30" l="1"/>
  <c r="A20" i="30"/>
  <c r="A17" i="22"/>
  <c r="A18" i="22" s="1"/>
  <c r="A19" i="22" s="1"/>
  <c r="A20" i="22" s="1"/>
  <c r="A21" i="22" s="1"/>
  <c r="H24" i="34"/>
  <c r="H23" i="34"/>
  <c r="H22" i="34"/>
  <c r="H21" i="34"/>
  <c r="H20" i="34"/>
  <c r="H19" i="34"/>
  <c r="H18" i="34"/>
  <c r="H17" i="34"/>
  <c r="H16" i="34"/>
  <c r="H15" i="34"/>
  <c r="H14" i="34"/>
  <c r="H13" i="34"/>
  <c r="H12" i="34"/>
  <c r="H11" i="34"/>
  <c r="H10" i="34"/>
  <c r="A13" i="34"/>
  <c r="A14" i="34" s="1"/>
  <c r="A15" i="34" s="1"/>
  <c r="A16" i="34" s="1"/>
  <c r="A17" i="34" s="1"/>
  <c r="A18" i="34" s="1"/>
  <c r="A19" i="34" s="1"/>
  <c r="A20" i="34" s="1"/>
  <c r="A21" i="34" s="1"/>
  <c r="A22" i="34" s="1"/>
  <c r="A23" i="34" s="1"/>
  <c r="A24" i="34" s="1"/>
  <c r="A11" i="30" l="1"/>
  <c r="A12" i="30" s="1"/>
  <c r="A13" i="30" s="1"/>
  <c r="A14" i="30" s="1"/>
  <c r="A15" i="30" s="1"/>
  <c r="A16" i="30" s="1"/>
  <c r="A17" i="30" s="1"/>
  <c r="A18" i="30" s="1"/>
  <c r="A29" i="16"/>
  <c r="A30" i="16"/>
  <c r="A31" i="16" s="1"/>
  <c r="H21" i="16"/>
  <c r="A11" i="16"/>
  <c r="A12" i="16" s="1"/>
  <c r="A13" i="16" s="1"/>
  <c r="A14" i="16" s="1"/>
  <c r="A15" i="16" s="1"/>
  <c r="A16" i="16" s="1"/>
  <c r="A17" i="16" s="1"/>
  <c r="A18" i="16" s="1"/>
  <c r="A19" i="16" s="1"/>
  <c r="A20" i="16" s="1"/>
  <c r="A21" i="16" s="1"/>
  <c r="A22" i="16" s="1"/>
  <c r="A23" i="16" s="1"/>
  <c r="A24" i="16" s="1"/>
  <c r="A25" i="16" s="1"/>
  <c r="A26" i="16" s="1"/>
  <c r="A27" i="16" s="1"/>
  <c r="A28" i="16" s="1"/>
  <c r="A11" i="28"/>
  <c r="A12" i="28" s="1"/>
  <c r="A13" i="28" s="1"/>
  <c r="A14" i="28" s="1"/>
  <c r="A15" i="28" s="1"/>
  <c r="A16" i="28" s="1"/>
  <c r="A17" i="28" s="1"/>
  <c r="A11" i="29"/>
  <c r="A12" i="29" s="1"/>
  <c r="A13" i="29" s="1"/>
  <c r="A14" i="29" s="1"/>
  <c r="A15" i="29" s="1"/>
  <c r="A16" i="29" s="1"/>
  <c r="A17" i="29" s="1"/>
  <c r="A18" i="29" s="1"/>
  <c r="A19" i="29" s="1"/>
  <c r="A20" i="29" s="1"/>
  <c r="A21" i="29" s="1"/>
  <c r="A22" i="29" s="1"/>
  <c r="A23" i="29" s="1"/>
  <c r="A24" i="29" s="1"/>
  <c r="A25" i="29" s="1"/>
  <c r="A26" i="29" s="1"/>
  <c r="A11" i="14"/>
  <c r="A12" i="14" s="1"/>
  <c r="A13" i="14" s="1"/>
  <c r="A14" i="14" s="1"/>
  <c r="A15" i="14" s="1"/>
  <c r="A16" i="14" s="1"/>
  <c r="A17" i="14" s="1"/>
  <c r="A18" i="14" s="1"/>
  <c r="A19" i="14" s="1"/>
  <c r="A20" i="14" s="1"/>
  <c r="A21" i="14" s="1"/>
  <c r="A22" i="14" s="1"/>
  <c r="A23" i="14" s="1"/>
  <c r="A24" i="14" s="1"/>
  <c r="A12" i="7"/>
  <c r="A13" i="7" s="1"/>
  <c r="A11" i="7"/>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2"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5" i="23"/>
  <c r="A11" i="24"/>
  <c r="A12" i="24" s="1"/>
  <c r="A13" i="24" s="1"/>
  <c r="A14" i="24" s="1"/>
  <c r="A15" i="24" s="1"/>
  <c r="A16" i="24" s="1"/>
  <c r="A17" i="24" s="1"/>
  <c r="A18" i="24" s="1"/>
  <c r="A19" i="24" s="1"/>
  <c r="A7" i="24"/>
  <c r="C20" i="24" s="1"/>
  <c r="A11" i="23"/>
  <c r="A12" i="23" s="1"/>
  <c r="A13" i="23" s="1"/>
  <c r="A14" i="23" s="1"/>
  <c r="A15" i="23" s="1"/>
  <c r="A16" i="23" s="1"/>
  <c r="A17" i="23" s="1"/>
  <c r="A18" i="23" s="1"/>
  <c r="A19" i="23" s="1"/>
  <c r="A20" i="23" s="1"/>
  <c r="A21" i="23" s="1"/>
  <c r="A22" i="23" s="1"/>
  <c r="A24" i="23" s="1"/>
  <c r="A7" i="23"/>
  <c r="C25" i="23" s="1"/>
  <c r="A11" i="22"/>
  <c r="A12" i="22" s="1"/>
  <c r="A13" i="22" s="1"/>
  <c r="A14" i="22" s="1"/>
  <c r="A15" i="22" s="1"/>
  <c r="A16" i="22" s="1"/>
  <c r="A7" i="22"/>
  <c r="D22" i="22" s="1"/>
  <c r="E20" i="21"/>
  <c r="D33" i="36" s="1"/>
  <c r="A11" i="21"/>
  <c r="A12" i="21" s="1"/>
  <c r="A13" i="21" s="1"/>
  <c r="A14" i="21" s="1"/>
  <c r="A15" i="21" s="1"/>
  <c r="A16" i="21" s="1"/>
  <c r="A17" i="21" s="1"/>
  <c r="A18" i="21" s="1"/>
  <c r="A19" i="21" s="1"/>
  <c r="A7" i="21"/>
  <c r="D20" i="21" s="1"/>
  <c r="A29" i="20"/>
  <c r="A11" i="20"/>
  <c r="A12" i="20" s="1"/>
  <c r="A13" i="20" s="1"/>
  <c r="A14" i="20" s="1"/>
  <c r="A15" i="20" s="1"/>
  <c r="A16" i="20" s="1"/>
  <c r="A17" i="20" s="1"/>
  <c r="A26" i="20" s="1"/>
  <c r="A7" i="20"/>
  <c r="C27"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6" i="34" s="1"/>
  <c r="A28" i="34"/>
  <c r="H26" i="34"/>
  <c r="D28" i="36" s="1"/>
  <c r="A11" i="34"/>
  <c r="A12" i="34" s="1"/>
  <c r="A3" i="34"/>
  <c r="A2" i="34"/>
  <c r="A1" i="34"/>
  <c r="A23" i="30"/>
  <c r="A7" i="30"/>
  <c r="G21" i="30" s="1"/>
  <c r="A7" i="17"/>
  <c r="G20" i="17" s="1"/>
  <c r="A22" i="17"/>
  <c r="H20" i="17"/>
  <c r="D26" i="36" s="1"/>
  <c r="A11" i="17"/>
  <c r="A12" i="17" s="1"/>
  <c r="A13" i="17" s="1"/>
  <c r="A14" i="17" s="1"/>
  <c r="A15" i="17" s="1"/>
  <c r="A16" i="17" s="1"/>
  <c r="A17" i="17" s="1"/>
  <c r="A18" i="17" s="1"/>
  <c r="A19" i="17" s="1"/>
  <c r="A34" i="16"/>
  <c r="A7" i="16"/>
  <c r="G32" i="16" s="1"/>
  <c r="A22" i="15"/>
  <c r="A11" i="15"/>
  <c r="A12" i="15" s="1"/>
  <c r="A13" i="15" s="1"/>
  <c r="A14" i="15" s="1"/>
  <c r="A15" i="15" s="1"/>
  <c r="A16" i="15" s="1"/>
  <c r="A17" i="15" s="1"/>
  <c r="A18" i="15" s="1"/>
  <c r="A19" i="15" s="1"/>
  <c r="A7" i="15"/>
  <c r="G20" i="15" s="1"/>
  <c r="A18" i="28"/>
  <c r="A19" i="28" s="1"/>
  <c r="A7" i="28"/>
  <c r="F20" i="28" s="1"/>
  <c r="A7" i="29"/>
  <c r="G27" i="29" s="1"/>
  <c r="A7" i="14"/>
  <c r="H25"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4" i="7"/>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32" i="16"/>
  <c r="D25" i="36" s="1"/>
  <c r="D20" i="24"/>
  <c r="D36" i="36" s="1"/>
  <c r="D27" i="20"/>
  <c r="D32" i="36" s="1"/>
  <c r="D20" i="18"/>
  <c r="D30" i="36" s="1"/>
  <c r="H21" i="30"/>
  <c r="D27" i="36" s="1"/>
  <c r="H20" i="15"/>
  <c r="D24" i="36" s="1"/>
  <c r="H27" i="29"/>
  <c r="D22" i="36" s="1"/>
  <c r="I25"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<sst xmlns="http://schemas.openxmlformats.org/spreadsheetml/2006/main" count="1131" uniqueCount="606">
  <si>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</si>
  <si>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</si>
  <si>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</si>
  <si>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</si>
  <si>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</si>
  <si>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</si>
  <si>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</si>
  <si>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</si>
  <si>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</si>
  <si>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</si>
  <si>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</si>
  <si>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</si>
  <si>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</si>
  <si>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</si>
  <si>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</si>
  <si>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</si>
  <si>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</si>
  <si>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</si>
  <si>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</si>
  <si>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</si>
  <si>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</si>
  <si>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</si>
  <si>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</si>
  <si>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</si>
  <si>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</si>
  <si>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</si>
  <si>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</si>
  <si>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</si>
  <si>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</si>
  <si>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</si>
  <si>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</si>
  <si>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</si>
  <si>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</si>
  <si>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</si>
  <si>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</si>
  <si>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</si>
  <si>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</si>
  <si>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</si>
  <si>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</si>
  <si>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</si>
  <si>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</si>
  <si>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</si>
  <si>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</si>
  <si>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</si>
  <si>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</si>
  <si>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</si>
  <si>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</si>
  <si>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</si>
  <si>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</si>
  <si>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</si>
  <si>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</si>
  <si>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</si>
  <si>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</si>
  <si>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</si>
  <si>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</si>
  <si>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</si>
  <si>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</si>
  <si>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</si>
  <si>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</si>
  <si>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</si>
  <si>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</si>
  <si>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</si>
  <si>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</si>
  <si>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</si>
  <si>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</si>
  <si>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</si>
  <si>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</si>
  <si>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</si>
  <si>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</si>
  <si>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</si>
  <si>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</si>
  <si>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</si>
  <si>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</si>
  <si>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</si>
  <si>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</si>
  <si>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</si>
  <si>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</si>
  <si>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</si>
  <si>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</si>
  <si>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</si>
  <si>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</si>
  <si>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</si>
  <si>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</si>
  <si>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</si>
  <si>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</si>
  <si>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</si>
  <si>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</si>
  <si>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</si>
  <si>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</si>
  <si>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</si>
  <si>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</si>
  <si>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</si>
  <si>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</si>
  <si>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</si>
  <si>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</si>
  <si>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</si>
  <si>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</si>
  <si>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</si>
  <si>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</si>
  <si>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</si>
  <si>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</si>
  <si>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</si>
  <si>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</si>
  <si>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</si>
  <si>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</si>
  <si>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</si>
  <si>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</si>
  <si>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</si>
  <si>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</si>
  <si>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</si>
  <si>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</si>
  <si>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</si>
  <si>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</si>
  <si>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</si>
  <si>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</si>
  <si>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</si>
  <si>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</si>
  <si>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</si>
  <si>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</si>
  <si>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</si>
  <si>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</si>
  <si>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</si>
  <si>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</si>
  <si>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</si>
  <si>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</si>
  <si>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</si>
  <si>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</si>
  <si>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</si>
  <si>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</si>
  <si>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</si>
  <si>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</si>
  <si>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</si>
  <si>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</si>
  <si>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</si>
  <si>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</si>
  <si>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</si>
  <si>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</si>
  <si>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</si>
  <si>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</si>
  <si>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</si>
  <si>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</si>
  <si>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</si>
  <si>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</si>
  <si>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</si>
  <si>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</si>
  <si>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</si>
  <si>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</si>
  <si>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</si>
  <si>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</si>
  <si>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</si>
  <si>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</si>
  <si>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</si>
  <si>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</si>
  <si>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</si>
  <si>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</si>
  <si>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</si>
  <si>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</si>
  <si>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</si>
  <si>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</si>
  <si>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</si>
  <si>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</si>
  <si>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</si>
  <si>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</si>
  <si>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</si>
  <si>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</si>
  <si>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</si>
  <si>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</si>
  <si>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</si>
  <si>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</si>
  <si>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</si>
  <si>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</si>
  <si>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</si>
  <si>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</si>
  <si>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</si>
  <si>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</si>
  <si>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</si>
  <si>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</si>
  <si>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</si>
  <si>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</si>
  <si>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</si>
  <si>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</si>
  <si>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</si>
  <si>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</si>
  <si>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</si>
  <si>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</si>
  <si>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</si>
  <si>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</si>
  <si>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</si>
  <si>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</si>
  <si>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</si>
  <si>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</si>
  <si>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</si>
  <si>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</si>
  <si>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</si>
  <si>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</si>
  <si>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</si>
  <si>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</si>
  <si>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</si>
  <si>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</si>
  <si>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</si>
  <si>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</si>
  <si>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</si>
  <si>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</si>
  <si>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</si>
  <si>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</si>
  <si>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</si>
  <si>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</si>
  <si>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</si>
  <si>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</si>
  <si>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</si>
  <si>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</si>
  <si>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</si>
  <si>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</si>
  <si>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</si>
  <si>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</si>
  <si>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</si>
  <si>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</si>
  <si>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</si>
  <si>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</si>
  <si>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</si>
  <si>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</si>
  <si>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</si>
  <si>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</si>
  <si>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</si>
  <si>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</si>
  <si>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</si>
  <si>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</si>
  <si>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</si>
  <si>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</si>
  <si>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</si>
  <si>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</si>
  <si>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</si>
  <si>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</si>
  <si>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</si>
  <si>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</si>
  <si>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</si>
  <si>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</si>
  <si>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</si>
  <si>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</si>
  <si>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</si>
  <si>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</si>
  <si>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</si>
  <si>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</si>
  <si>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</si>
  <si>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</si>
  <si>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</si>
  <si>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</si>
  <si>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</si>
  <si>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</si>
  <si>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</si>
  <si>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</si>
  <si>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</si>
  <si>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</si>
  <si>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</si>
  <si>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</si>
  <si>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</si>
  <si>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</si>
  <si>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</si>
  <si>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</si>
  <si>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</si>
  <si>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</si>
  <si>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</si>
  <si>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</si>
  <si>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</si>
  <si>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</si>
  <si>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</si>
  <si>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</si>
  <si>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</si>
  <si>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</si>
  <si>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</si>
  <si>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</si>
  <si>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</si>
  <si>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Andra Panait, Haytham Zeki</t>
  </si>
  <si>
    <t xml:space="preserve">SPATIU-STRUCTURA-EXPRESIE, Sinteza de documentare an 2 </t>
  </si>
  <si>
    <t>Editura Univ. Ion Mincu</t>
  </si>
  <si>
    <t>973-973-1884-52-3</t>
  </si>
  <si>
    <t>218</t>
  </si>
  <si>
    <t>Rodica Crisan, Zina Macri, Andra Panait</t>
  </si>
  <si>
    <t>VISIONS ON MASS HOUSING SUSTAINABLE REHABILITATION: Student Workshop</t>
  </si>
  <si>
    <t>978-973-1884-91-2</t>
  </si>
  <si>
    <t>213</t>
  </si>
  <si>
    <t>Andra Panait</t>
  </si>
  <si>
    <t>PROCESE DIGITALE : EXPERIMENT ÎN ARHITECTURA CONTEMPORANA</t>
  </si>
  <si>
    <t>978-973-1884-87-5</t>
  </si>
  <si>
    <t>194</t>
  </si>
  <si>
    <t>Mihaela Hărmănescu, Elena Cristina Mândrescu, Andra Panait</t>
  </si>
  <si>
    <t>Romanian applied study on rural heritage. Sustainable revitalization methodology approaching inter-multi-and trans-disciplinarily of build culture aiming to promote social inclusion for disadvantaged and remote communities. VVITA Workshop, Danube Delta</t>
  </si>
  <si>
    <t>ISBN 978-606-638-191-8</t>
  </si>
  <si>
    <t>Forgotten places - urban acupuncture, în Spații uitate – Spații pierdute – Spații recuperate / Forgotten Spaces – Lost Spaces – Reclaimed Spaces</t>
  </si>
  <si>
    <t>Editura Universitară ”Ion Mincu”</t>
  </si>
  <si>
    <t>ISBN 978-606-638-215-1</t>
  </si>
  <si>
    <t>pp.1-22</t>
  </si>
  <si>
    <t>Andra Panait,  
Cristina Mândrescu, Traian Colțan, Florin Pindici</t>
  </si>
  <si>
    <t>Creativitate în metodologia de predare. Utilizarea  unor  metode  creative  și inovative de predare ca bază pentru o abordare centrată pe student în atelierele de proiectare _ Creativity in teaching methodology. Using creative and innovative teaching methods as a basis for a student-centred approach in design studios</t>
  </si>
  <si>
    <t>pp.22-47</t>
  </si>
  <si>
    <t>M.Voica, E.C.Mândrescu, M.Hărmănescu, A.Panait, M.Mihăilă, A.Moleavin</t>
  </si>
  <si>
    <t>VVITA – ERASMUS + UAUIM-UNICT-NTNU. VVITA - Modernizing Learning and Teaching for Architecture through Smart and Longlasting Partnerships leading to sustainable and inclusive development strategies to Vitalize heritage Villages through Innovative Technologies,  în Teoria proiectului de arhitectură. Idei construite _ Architectural design theory. Built ideas</t>
  </si>
  <si>
    <t>ISBN 978-606-638-228-1</t>
  </si>
  <si>
    <t>p. 225-235</t>
  </si>
  <si>
    <t>Andra Panait,  
Cristina Mândrescu, Traian Colțan</t>
  </si>
  <si>
    <t>Arhive de atelier – studii și cercetări în proiectarea de arhitectură 2020-2022 / Locuire colectivă în Rahova: dialog, gradare, permeabilitate.</t>
  </si>
  <si>
    <t>Editura Universitară „Ion Mincu”</t>
  </si>
  <si>
    <t>ISBN 978-606-638-251-9</t>
  </si>
  <si>
    <t>pp.257-267</t>
  </si>
  <si>
    <t>M.Voica, E.C.Mândrescu, M.Hărmănescu, M.Mihăilă, A.Panait, A.Moleavin, A.Afrăsinei, I.E.Zacharias Vultur, G.Mitrache, M.Stănculescu, V.Sapienza, I.Caliò, A.Gagliano, G.Rodonò, L.Finocchiaro, C.Bertolin, M.Schwai</t>
  </si>
  <si>
    <t>Lofoten Peninsula and Eolian Archipelago: Vernacular architecture experiences in two Fisherman's villages.</t>
  </si>
  <si>
    <t>CSAV Journal 2018. VERNACULAR TECHNICS. The technical heritage of Romania's Villages</t>
  </si>
  <si>
    <t>ISSN 2068-472X</t>
  </si>
  <si>
    <t>-</t>
  </si>
  <si>
    <t>pp.305-325</t>
  </si>
  <si>
    <t>Andra Panait, Elena Cristina Mândrescu, Traian Colțan, Florin Pîndici.</t>
  </si>
  <si>
    <t>Near the city. In the thicket. Near the ruins. - Beyond the city. Territory, building, materiality | Lângă oraș. În stufăriș. Lângă ruine - Dincolo de oraș. Teritoriu, construcție, materialitate</t>
  </si>
  <si>
    <t>CSAV Journal 2019, Vernacular NOW. 20 years after the Mexico Charter, Editura “Ion Mincu” București</t>
  </si>
  <si>
    <t>ISSN 2068 – 472X</t>
  </si>
  <si>
    <t>pp.30-72</t>
  </si>
  <si>
    <t>Andra Panait, Elena Cristina Mândrescu, Traian Colțan</t>
  </si>
  <si>
    <t>Adaptabilitatea spațiului public. Centrul istoric București</t>
  </si>
  <si>
    <t>Revista Argument, nr 13, Versatilitatea spațiului construit</t>
  </si>
  <si>
    <t>ISSN 2067-4252</t>
  </si>
  <si>
    <t>pp.135-147</t>
  </si>
  <si>
    <t>Angelica Stan, Andra Panait</t>
  </si>
  <si>
    <t>Distanța și distanțarea în spațiile urbane publice în perioada pandemiei de Covid-19 / Distance and distancing in public urban spaces during the Covid-19 pandemic period</t>
  </si>
  <si>
    <t>Argument 14/2022
Experiment arhitectural: materialitate și percepție</t>
  </si>
  <si>
    <t>ISSN: 2067-4252</t>
  </si>
  <si>
    <t>pp.116-137</t>
  </si>
  <si>
    <t xml:space="preserve">Publicaţie in extenso a lucrării “Generarea formei prin algoritmi genetici” </t>
  </si>
  <si>
    <t>Sesiunea de Comunicări Ştiinţifice "BUCUREȘTI - forme urbane și de arhitectură", organizată de Bazele Proiectării şi publicată în Revista Analele Arhitecturii, Editura Univ. Ion Mincu, Bucuresti 2006
https://www.uauim.ro/evenimente/sesiune_comunicari_2006/</t>
  </si>
  <si>
    <t>6-7 apr</t>
  </si>
  <si>
    <t>ISSN: 1842-7723</t>
  </si>
  <si>
    <t xml:space="preserve">Publicaţie in extenso a lucrării “Tendinte in locuirea contemporana” </t>
  </si>
  <si>
    <t>Sesiunea de Comunicări Ştiinţifice organizată de Bazele Proiectării şi publicată în Revista Analele Arhitecturii, Editura Univ. Ion Mincu, Bucuresti</t>
  </si>
  <si>
    <t>Publicaţie in extenso a lucrării „Modele digitale de design - De la functia de reprezentare la cea algoritmica”</t>
  </si>
  <si>
    <t>Sesiunea de Comunicări Ştiinţifice “Dimensiunea Formativa A Spatiului Construit”, organizată de Bazele Proiectării şi publicată în Revista Analele Arhitecturii, Editura Univ. Ion Mincu, Bucuresti</t>
  </si>
  <si>
    <t>4-5 mar</t>
  </si>
  <si>
    <t xml:space="preserve"> ISSN: 1842-7723</t>
  </si>
  <si>
    <t xml:space="preserve">Publicaţie in extenso a lucrării „Trei arhitecţi, trei metode  - o analiză comparativă”  </t>
  </si>
  <si>
    <t>Sesiunea internaţională de Comunicări Ştiinţifice UPGRADE – dezvoltare prin continuitate, organizată de Sinteza de Proiectare şi publicată in  Revista Argument Nr. 4/2012: „UPGRADE – Dezvoltare prin continuitate”</t>
  </si>
  <si>
    <t>23-24 mar</t>
  </si>
  <si>
    <t xml:space="preserve"> ISSN: 2067 – 4252</t>
  </si>
  <si>
    <t>Publicaţie in extenso a lucrării “Rethinking Architecture, secţiunea 4. Rethinking architecture by redefinition - Communicating architecture”</t>
  </si>
  <si>
    <t>Conferinţa internaţională ICAR 2012 şi publicată in "Proceedings - ICAR 2012”, Editura Universitara "Ion Mincu" Bucuresti</t>
  </si>
  <si>
    <t>18-20 mai</t>
  </si>
  <si>
    <t>ISBN 978-606-638-023-2</t>
  </si>
  <si>
    <t xml:space="preserve">Publicaţie in extenso a lucrării “Digital Design, secţiunea 2. Intelligent building and adaptive architecture”  </t>
  </si>
  <si>
    <t xml:space="preserve"> Conferinţa internaţională ICAR 2012 şi publicată in "Proceedings - ICAR 2012”, Editura Universitara "Ion Mincu" Bucuresti</t>
  </si>
  <si>
    <t>Publicaţie in extenso New towns in modern urbanism: Concept &amp; history , publicat in revista de INCD INCERC</t>
  </si>
  <si>
    <t xml:space="preserve">Editia a cincea  a conferintei internationale INCD INCERC: Vechi si nou in urbanism, arhitectura si constructii, </t>
  </si>
  <si>
    <t xml:space="preserve"> ISSN 2069-6469</t>
  </si>
  <si>
    <t>Keynote speaker si Publicatie in extenso „Reziliența în Artă, Arhitectură și Urbanism”</t>
  </si>
  <si>
    <t>Simpozionul „Reziliența în Artă, Arhitectură și Urbanism”, Romexpo, in cadrul evenimentelor ICAR 2015</t>
  </si>
  <si>
    <t>978-606-638-162-8</t>
  </si>
  <si>
    <t>Publicatie in extenso – “Project Log: A House On The Countryside - A Contextual Approach”, EURAU 2016 – Proceedings</t>
  </si>
  <si>
    <t>European Symposium on Research in Architecture and Urban Design: In Between Scales</t>
  </si>
  <si>
    <t>28-30 sept</t>
  </si>
  <si>
    <t>ISBN 978-606-638-141-3</t>
  </si>
  <si>
    <t xml:space="preserve">Resilience in art, architecture and urban planning </t>
  </si>
  <si>
    <t>ISBN 978-606-638-162-8</t>
  </si>
  <si>
    <t xml:space="preserve"> M.Voica, E.C.Mândrescu, M.Hărmănescu, A.Panait, A.Moleavin, M.Mihăilă</t>
  </si>
  <si>
    <t>VVITA ERASMUS+ C6-C7 The opening conference</t>
  </si>
  <si>
    <t>Urbanism. Arhitectură. Construcţii, Revista INCD URBAN-INCERC, Vol. 10, Nr. 2, Editura INCD URBAN-INCERC</t>
  </si>
  <si>
    <t xml:space="preserve">2069-6469 </t>
  </si>
  <si>
    <t>pp. 99-102</t>
  </si>
  <si>
    <t>V.Sapienza, C.Bertolin, I.Caliò, L.Finocchiaro, A.Gagliano, M.Hărmănescu, E.C.Mândrescu, G.Margani, M.Mihăilă, A.Panait, G.Rodonò, and M.Voica</t>
  </si>
  <si>
    <t>VVITA Project – Sustainable and inclusive development of strategies to vitalize villages through innovative architecture technologies</t>
  </si>
  <si>
    <t xml:space="preserve">Proceedings of the 4th Biennial of Architectural and Urban Restoration, BRAU4 gazdă a Itinerant Congress Hidden Cultural Heritage: Under Water, Under Ground And Within Buildings 15–30 Aprilie  2018. Editura CICOP Italia ONLUS, </t>
  </si>
  <si>
    <t>ISBN 978-88-909116-5-1</t>
  </si>
  <si>
    <t>pp.955-966</t>
  </si>
  <si>
    <t xml:space="preserve"> V.Sapienza, C.Bertolin, I.Caliò, S.Calvagna, L.Finocchiaro, A.Gagliano, M.Hărmănescu, E.C.Mândrescu, G.Margani, M.Mihăilă, A.Moleavin, A.Panait, G.Rodonò, M.Schwai, M.Voica. (2019) </t>
  </si>
  <si>
    <t>An Innovative Teaching Module Inside VVITA Project - Sustainable And Inclusive Development Of Strategies To Vitalize Villages Through Innovative Architecture Technologies</t>
  </si>
  <si>
    <t xml:space="preserve">Proceedings of International Conference Salerno 2019, Small towns… from problem to resource - Strategies, methodological proposals and designs, ed. Pierfrancesco Fiore, Emanuela D’Andria, Nuova serie di architettura FrancoAngeli, </t>
  </si>
  <si>
    <t>ISBN 9788891798428</t>
  </si>
  <si>
    <t>pp. 1095-1104</t>
  </si>
  <si>
    <t>Locuri uitate - acupunctură urbană</t>
  </si>
  <si>
    <t>Confernta internationala Simpozioanele UAUIM</t>
  </si>
  <si>
    <t>feb</t>
  </si>
  <si>
    <t>ISBN 978-606-638-215-1, pp.1-22</t>
  </si>
  <si>
    <t>Coordonator publicatie: CONCURS DE IDENTITATE VIZUALĂ - Bienala Naţională de Arhitectură"</t>
  </si>
  <si>
    <t>Editura Univ. Ion Mincu, Bucuresti</t>
  </si>
  <si>
    <t>978-606-638-054-6</t>
  </si>
  <si>
    <t>Coordonator publicatie: Catalogul proiectelor participante la B.N.A.B. 2012’</t>
  </si>
  <si>
    <t>978-606-638-104-8</t>
  </si>
  <si>
    <t>Beatrice-Gabriela Jöger, Andra Panait, Marina Mihaila, Daniel Comsa</t>
  </si>
  <si>
    <t>Keynote Speakers - ICAR 2012 (Re)writing History</t>
  </si>
  <si>
    <t xml:space="preserve">18-20 mai </t>
  </si>
  <si>
    <t>978-606-638-024-9</t>
  </si>
  <si>
    <t>ABSTRACTS - ICAR 2012  (Re)writing History</t>
  </si>
  <si>
    <t>978-606-638-022-5</t>
  </si>
  <si>
    <t>CD  Proceedings - ICAR 2012 (Re)writing History</t>
  </si>
  <si>
    <t>978-606-638-023-2</t>
  </si>
  <si>
    <t>Keynote Speakers - ICAR 2015 Re[Search] through Architecture</t>
  </si>
  <si>
    <t>26-29 martie</t>
  </si>
  <si>
    <t>978-606-638-112-3</t>
  </si>
  <si>
    <t>ABSTRACTS - ICAR 2015  Re[Search] through Architecture</t>
  </si>
  <si>
    <t>978-606-638-114-7</t>
  </si>
  <si>
    <t>RISK REDUCTION FOR RESILIENT CITIES – RRRC. International Conference 2016 ; Bucharest</t>
  </si>
  <si>
    <t>3-4 nov</t>
  </si>
  <si>
    <t>978-606-638-154-3</t>
  </si>
  <si>
    <t xml:space="preserve">EURAU 2016 - In between scales - European Symposium on Research in Architecture and Urban Design : Abstracts,  2016 </t>
  </si>
  <si>
    <t xml:space="preserve"> 978-606-638-140-6</t>
  </si>
  <si>
    <t xml:space="preserve">Catalog proiecte Laser Valley - Land Of Lights International Competition 2016 </t>
  </si>
  <si>
    <t>sept-oct</t>
  </si>
  <si>
    <t>978-606-638-149-9</t>
  </si>
  <si>
    <t>Andra Panait, Daniela Calciu</t>
  </si>
  <si>
    <t xml:space="preserve">Catalog Recuperarea reperelor : catalogul proiectelor participante la Bienala 
    Naţională de Arhitectură : ediţia a douăsprezecea, 2016
</t>
  </si>
  <si>
    <t>27.10.2016</t>
  </si>
  <si>
    <t>Andra Panait, Francoise Pamfil</t>
  </si>
  <si>
    <t xml:space="preserve">Catalog proiecte ‘2015 European Architectural Medals for the Best Diploma Projects (EAM BDP)’, 2016 </t>
  </si>
  <si>
    <t>mar</t>
  </si>
  <si>
    <t>978-606-638-145-1</t>
  </si>
  <si>
    <t>Catalog proiecte ‘2016 European Architectural Medals for the Best Diploma Projects (EAM BDP)’, 2017</t>
  </si>
  <si>
    <t>978-606-638-159-8</t>
  </si>
  <si>
    <t xml:space="preserve">European Architectural Medals 2017 : best diploma projects. - Bucureşti : 
    Editura Universitară "Ion Mincu", 2018
</t>
  </si>
  <si>
    <t xml:space="preserve">    ISBN 978-606-638-175-8</t>
  </si>
  <si>
    <t>2020 Best Diploma Projects</t>
  </si>
  <si>
    <t>iul</t>
  </si>
  <si>
    <t>Andra Panait, Angelica Stan</t>
  </si>
  <si>
    <t>PhD_KIT
Promovarea studiilor doctorale de arhitectură și urbanism din U.A.U.I.M.</t>
  </si>
  <si>
    <t>dec</t>
  </si>
  <si>
    <t>ISBN 978-606-638-236-6</t>
  </si>
  <si>
    <t>Laborator de cercetare doctorală. Orașele Dunării ca laborator de cercetare</t>
  </si>
  <si>
    <t>ISBN 978-606-638-279-3</t>
  </si>
  <si>
    <t>BUCUREȘTI - forme urbane și de arhitectură</t>
  </si>
  <si>
    <t xml:space="preserve">Loc - locuinta - locuire - identitate si repere contemporane </t>
  </si>
  <si>
    <t xml:space="preserve">26 iunie </t>
  </si>
  <si>
    <t>Dimensiunea Formativa A Spatiului Construit</t>
  </si>
  <si>
    <t>UPGRADE – dezvoltare prin continuitate</t>
  </si>
  <si>
    <t xml:space="preserve"> ICAR 2012 (Re) Writing History</t>
  </si>
  <si>
    <t>Vechi si nou in urbanism, arhitectura si constructii</t>
  </si>
  <si>
    <t>Reziliența în Artă, Arhitectură și Urbanism</t>
  </si>
  <si>
    <r>
      <t xml:space="preserve">Design grafic si identitatea vizuala pentru </t>
    </r>
    <r>
      <rPr>
        <b/>
        <sz val="11"/>
        <color indexed="8"/>
        <rFont val="Calibri"/>
        <family val="2"/>
      </rPr>
      <t>Anuala de Arhitectura Bucuresti 2009</t>
    </r>
    <r>
      <rPr>
        <sz val="11"/>
        <color indexed="8"/>
        <rFont val="Calibri"/>
        <family val="2"/>
      </rPr>
      <t>, cu tema "SPAȚIU PUBLIC"</t>
    </r>
  </si>
  <si>
    <t>OAR BUCUREȘTI</t>
  </si>
  <si>
    <t>executat</t>
  </si>
  <si>
    <t>unic autor</t>
  </si>
  <si>
    <t>MINISTERUL CULTURII Centrul de Cercetare şi Consultanţă in Domeniul Culturii</t>
  </si>
  <si>
    <t>UAR</t>
  </si>
  <si>
    <t>EAAE</t>
  </si>
  <si>
    <r>
      <t xml:space="preserve">Design grafic si identitatea vizuala pentru expoziţia </t>
    </r>
    <r>
      <rPr>
        <b/>
        <sz val="11"/>
        <color indexed="8"/>
        <rFont val="Calibri"/>
        <family val="2"/>
      </rPr>
      <t>Arhitecţi români, creatori de patrimoniu cultural, UAR- ICR, Londra, 2013</t>
    </r>
    <r>
      <rPr>
        <sz val="11"/>
        <color indexed="8"/>
        <rFont val="Calibri"/>
        <family val="2"/>
      </rPr>
      <t xml:space="preserve">
Conceptul grafic al panourilor expoziţiei, afişul şi invitaţia expoziţiei.
</t>
    </r>
  </si>
  <si>
    <t>ICR</t>
  </si>
  <si>
    <r>
      <t xml:space="preserve">Design grafic pentru materialele de promovare a </t>
    </r>
    <r>
      <rPr>
        <b/>
        <sz val="11"/>
        <color indexed="8"/>
        <rFont val="Calibri"/>
        <family val="2"/>
      </rPr>
      <t>programului EUROPA CREATIVĂ – Cultura, al Comisiei Europene</t>
    </r>
    <r>
      <rPr>
        <sz val="11"/>
        <color indexed="8"/>
        <rFont val="Calibri"/>
        <family val="2"/>
      </rPr>
      <t>, 2014 - Identitatea vizuală şi totalitatea materialelor grafice asociate</t>
    </r>
  </si>
  <si>
    <t>MINISTERUL CULTURII Punctul de Contact Cultural</t>
  </si>
  <si>
    <r>
      <t xml:space="preserve">Design grafic si identitatea vizuala pentru </t>
    </r>
    <r>
      <rPr>
        <b/>
        <sz val="11"/>
        <rFont val="Calibri"/>
        <family val="2"/>
      </rPr>
      <t>Evenimentele internaţionale UAUIM: Conferința EURAU - IN BETWEEN SCALE 2016, Conferinţa ICAR 2015, workshopul EAAE 2012, conferinţa ICAR 2012, suita de evenimente ROCAD 2012, expoziţia RIBA - The Presidents Medals Student Awards</t>
    </r>
    <r>
      <rPr>
        <sz val="11"/>
        <rFont val="Calibri"/>
        <family val="2"/>
      </rPr>
      <t xml:space="preserve"> -  Identitate vizuală şi totalitatea materialelor grafice: imagine generală, postere evenimente, publicații</t>
    </r>
  </si>
  <si>
    <t>UAUIM, Conferințe internaționale</t>
  </si>
  <si>
    <t>2011, 
2012, 
2015, 
2016</t>
  </si>
  <si>
    <t>RDW / The Institute</t>
  </si>
  <si>
    <r>
      <t xml:space="preserve">Graphic design pentru: </t>
    </r>
    <r>
      <rPr>
        <b/>
        <sz val="11"/>
        <color theme="1"/>
        <rFont val="Calibri"/>
        <family val="2"/>
        <scheme val="minor"/>
      </rPr>
      <t xml:space="preserve"> Programul Cultura 2007-2013, </t>
    </r>
    <r>
      <rPr>
        <sz val="11"/>
        <color theme="1"/>
        <rFont val="Calibri"/>
        <family val="2"/>
        <scheme val="minor"/>
      </rPr>
      <t xml:space="preserve">totalitatea materialelor de promovare ale </t>
    </r>
    <r>
      <rPr>
        <i/>
        <sz val="11"/>
        <color theme="1"/>
        <rFont val="Calibri"/>
        <family val="2"/>
        <scheme val="minor"/>
      </rPr>
      <t xml:space="preserve">Programului Cultura </t>
    </r>
    <r>
      <rPr>
        <sz val="11"/>
        <color theme="1"/>
        <rFont val="Calibri"/>
        <family val="2"/>
        <scheme val="minor"/>
      </rPr>
      <t>al Comisiei Europene.</t>
    </r>
  </si>
  <si>
    <r>
      <t xml:space="preserve">Design grafic si identitatea vizuala pentru </t>
    </r>
    <r>
      <rPr>
        <b/>
        <sz val="11"/>
        <color indexed="8"/>
        <rFont val="Calibri"/>
        <family val="2"/>
      </rPr>
      <t>Anuala de Arhitectura Bucuresti 2010, cu tema "Spațiu public"</t>
    </r>
    <r>
      <rPr>
        <sz val="11"/>
        <color indexed="8"/>
        <rFont val="Calibri"/>
        <family val="2"/>
      </rPr>
      <t xml:space="preserve"> -  totalitatea materialelor de design grafic și video.</t>
    </r>
  </si>
  <si>
    <r>
      <t xml:space="preserve">Design grafic si identitatea vizuala pentru </t>
    </r>
    <r>
      <rPr>
        <b/>
        <sz val="11"/>
        <color indexed="8"/>
        <rFont val="Calibri"/>
        <family val="2"/>
      </rPr>
      <t xml:space="preserve">Anuala de Arhitectura Bucuresti 2011, cu tema "Concursul de arhitectură" </t>
    </r>
    <r>
      <rPr>
        <sz val="11"/>
        <color indexed="8"/>
        <rFont val="Calibri"/>
        <family val="2"/>
      </rPr>
      <t xml:space="preserve"> -  totalitatea materialelor de design grafic și video.</t>
    </r>
  </si>
  <si>
    <r>
      <t xml:space="preserve">Design grafic si identitatea vizuala pentru </t>
    </r>
    <r>
      <rPr>
        <b/>
        <sz val="11"/>
        <color indexed="8"/>
        <rFont val="Calibri"/>
        <family val="2"/>
      </rPr>
      <t>Anuala de Arhitectura Bucuresti 2013, cu tema "Eco-arhitectura"</t>
    </r>
    <r>
      <rPr>
        <sz val="11"/>
        <color indexed="8"/>
        <rFont val="Calibri"/>
        <family val="2"/>
      </rPr>
      <t xml:space="preserve"> -   totalitatea materialelor de design grafic și video</t>
    </r>
  </si>
  <si>
    <r>
      <t xml:space="preserve">Design grafic si identitatea vizuala pentru </t>
    </r>
    <r>
      <rPr>
        <b/>
        <sz val="11"/>
        <color indexed="8"/>
        <rFont val="Calibri"/>
        <family val="2"/>
      </rPr>
      <t>BIENALA NATIONALA DE ARHITECTURĂ 2012</t>
    </r>
    <r>
      <rPr>
        <sz val="11"/>
        <color indexed="8"/>
        <rFont val="Calibri"/>
        <family val="2"/>
      </rPr>
      <t xml:space="preserve">  -   totalitatea materialelor de design grafic și video</t>
    </r>
  </si>
  <si>
    <r>
      <t xml:space="preserve">Design grafic și editare pentru </t>
    </r>
    <r>
      <rPr>
        <b/>
        <sz val="11"/>
        <color indexed="8"/>
        <rFont val="Calibri"/>
        <family val="2"/>
      </rPr>
      <t>EAAE Transactions on architectural education no. 58, Published by EAAE - Kastel van Arenberg 1, B 3001 - Leuven, Belgique, ISBN: 978-2-930301-57-0, 808 pag</t>
    </r>
  </si>
  <si>
    <r>
      <t>Design grafic si identitatea vizuala pentru</t>
    </r>
    <r>
      <rPr>
        <b/>
        <sz val="11"/>
        <color indexed="8"/>
        <rFont val="Calibri"/>
        <family val="2"/>
      </rPr>
      <t xml:space="preserve"> Anuala de Arhitectura Bucuresti 2014, cu tema "contextHUB"</t>
    </r>
    <r>
      <rPr>
        <sz val="11"/>
        <color indexed="8"/>
        <rFont val="Calibri"/>
        <family val="2"/>
      </rPr>
      <t xml:space="preserve">  -   totalitatea materialelor de design grafic și video</t>
    </r>
  </si>
  <si>
    <r>
      <t xml:space="preserve">Design grafic si identitatea vizuala pentru </t>
    </r>
    <r>
      <rPr>
        <b/>
        <sz val="11"/>
        <color indexed="8"/>
        <rFont val="Calibri"/>
        <family val="2"/>
      </rPr>
      <t>Anuala de Arhitectura Bucuresti 2013, cu tema "LOCAL/GLOBAL"</t>
    </r>
    <r>
      <rPr>
        <sz val="11"/>
        <color indexed="8"/>
        <rFont val="Calibri"/>
        <family val="2"/>
      </rPr>
      <t xml:space="preserve">  -   totalitatea materialelor de design grafic și video</t>
    </r>
  </si>
  <si>
    <r>
      <t xml:space="preserve">Design grafic si identitatea vizuala pentru </t>
    </r>
    <r>
      <rPr>
        <b/>
        <sz val="11"/>
        <color indexed="8"/>
        <rFont val="Calibri"/>
        <family val="2"/>
      </rPr>
      <t>BIENALA NATIONALA DE ARHITECTURĂ 2018</t>
    </r>
    <r>
      <rPr>
        <sz val="11"/>
        <color indexed="8"/>
        <rFont val="Calibri"/>
        <family val="2"/>
      </rPr>
      <t xml:space="preserve">  -   totalitatea materialelor de design grafic și video</t>
    </r>
  </si>
  <si>
    <r>
      <t xml:space="preserve">Design grafic si identitatea vizuala pentru </t>
    </r>
    <r>
      <rPr>
        <b/>
        <sz val="11"/>
        <color indexed="8"/>
        <rFont val="Calibri"/>
        <family val="2"/>
      </rPr>
      <t xml:space="preserve">Anuala de Arhitectura Bucuresti 2018, cu tema "de utilitate publică" </t>
    </r>
    <r>
      <rPr>
        <sz val="11"/>
        <color indexed="8"/>
        <rFont val="Calibri"/>
        <family val="2"/>
      </rPr>
      <t xml:space="preserve"> -   totalitatea materialelor de design grafic și video</t>
    </r>
  </si>
  <si>
    <r>
      <t xml:space="preserve">Design grafic si identitatea vizuala pentru </t>
    </r>
    <r>
      <rPr>
        <b/>
        <sz val="11"/>
        <color indexed="8"/>
        <rFont val="Calibri"/>
        <family val="2"/>
      </rPr>
      <t xml:space="preserve">BIENALA NATIONALA DE ARHITECTURĂ 2016  - </t>
    </r>
    <r>
      <rPr>
        <sz val="11"/>
        <color indexed="8"/>
        <rFont val="Calibri"/>
        <family val="2"/>
      </rPr>
      <t xml:space="preserve">  totalitatea materialelor de design grafic și video</t>
    </r>
  </si>
  <si>
    <r>
      <t xml:space="preserve">Design grafic si identitatea vizuala pentru </t>
    </r>
    <r>
      <rPr>
        <b/>
        <sz val="11"/>
        <color indexed="8"/>
        <rFont val="Calibri"/>
        <family val="2"/>
      </rPr>
      <t>Anuala de Arhitectura Bucuresti 2019, cu tema "forum București</t>
    </r>
    <r>
      <rPr>
        <sz val="11"/>
        <color indexed="8"/>
        <rFont val="Calibri"/>
        <family val="2"/>
      </rPr>
      <t>"  -   totalitatea materialelor de design grafic și video</t>
    </r>
  </si>
  <si>
    <r>
      <t xml:space="preserve">Design grafic si identitatea vizuala pentru </t>
    </r>
    <r>
      <rPr>
        <b/>
        <sz val="11"/>
        <color indexed="8"/>
        <rFont val="Calibri"/>
        <family val="2"/>
      </rPr>
      <t xml:space="preserve">Anuala de Arhitectura Bucuresti 2020, cu tema "Never waste a good crises" </t>
    </r>
    <r>
      <rPr>
        <sz val="11"/>
        <color indexed="8"/>
        <rFont val="Calibri"/>
        <family val="2"/>
      </rPr>
      <t xml:space="preserve"> -   totalitatea materialelor de design grafic și video</t>
    </r>
  </si>
  <si>
    <r>
      <t xml:space="preserve">Design grafic si identitatea vizuala pentru </t>
    </r>
    <r>
      <rPr>
        <b/>
        <sz val="11"/>
        <color indexed="8"/>
        <rFont val="Calibri"/>
        <family val="2"/>
      </rPr>
      <t xml:space="preserve">BIENALA NATIONALA DE ARHITECTURĂ 2021  - </t>
    </r>
    <r>
      <rPr>
        <sz val="11"/>
        <color indexed="8"/>
        <rFont val="Calibri"/>
        <family val="2"/>
      </rPr>
      <t xml:space="preserve">  totalitatea materialelor de design grafic și video</t>
    </r>
  </si>
  <si>
    <r>
      <t>Design grafic si identitatea vizuala pentru Anuala de</t>
    </r>
    <r>
      <rPr>
        <b/>
        <sz val="11"/>
        <color indexed="8"/>
        <rFont val="Calibri"/>
        <family val="2"/>
      </rPr>
      <t xml:space="preserve"> Arhitectura Bucuresti 2021, cu tema "7111 cod CAEN"</t>
    </r>
    <r>
      <rPr>
        <sz val="11"/>
        <color indexed="8"/>
        <rFont val="Calibri"/>
        <family val="2"/>
      </rPr>
      <t xml:space="preserve">  -   totalitatea materialelor de design grafic și video</t>
    </r>
  </si>
  <si>
    <r>
      <t xml:space="preserve">Design grafic si identitatea vizuala pentru </t>
    </r>
    <r>
      <rPr>
        <b/>
        <sz val="11"/>
        <color indexed="8"/>
        <rFont val="Calibri"/>
        <family val="2"/>
      </rPr>
      <t xml:space="preserve">Anuala de Arhitectura Bucuresti 2022, cu tema "20 DE ANI ANUALA DE ARHITECTURĂ BUCUREȘTI"  - </t>
    </r>
    <r>
      <rPr>
        <sz val="11"/>
        <color indexed="8"/>
        <rFont val="Calibri"/>
        <family val="2"/>
      </rPr>
      <t xml:space="preserve">  totalitatea materialelor de design grafic și video</t>
    </r>
  </si>
  <si>
    <r>
      <t xml:space="preserve">Proiectul </t>
    </r>
    <r>
      <rPr>
        <b/>
        <sz val="11"/>
        <color indexed="8"/>
        <rFont val="Calibri"/>
        <family val="2"/>
      </rPr>
      <t xml:space="preserve">"Objet trouvé </t>
    </r>
    <r>
      <rPr>
        <sz val="11"/>
        <color indexed="8"/>
        <rFont val="Calibri"/>
        <family val="2"/>
      </rPr>
      <t>- memories from a forgotten place, Technical Museum "Dimitrie Leonida"</t>
    </r>
  </si>
  <si>
    <t>MINISTERUL CULTURII, Unitatea de management a proiectului</t>
  </si>
  <si>
    <t>Design grafic  Europa creativă – Cultura, program al Comisiei Europene - Identitatea vizuală şi totalitatea materialelor grafice asociate</t>
  </si>
  <si>
    <t>BAZELE PROIECTĂRII</t>
  </si>
  <si>
    <t>[PANAIT ANDREEA IULIA]</t>
  </si>
  <si>
    <t>Strategia de dezvoltare a judetului Bacău, IHS ROMANIA</t>
  </si>
  <si>
    <t>CJ BACAU</t>
  </si>
  <si>
    <t>membru in echipa de proiect</t>
  </si>
  <si>
    <t>Sibiu Historic Centre - Management Plan"  - Documentul de nominalizare a orasului SIBIU pe lista monumentelor UNESCO,  IHS ROMANIA</t>
  </si>
  <si>
    <t xml:space="preserve">GTZ Sibiu - Proiectul Reabilitarea Centrului Istoric Sibiu/Hermanstadt </t>
  </si>
  <si>
    <t>Strategia de Dezvoltare a Judetului Alba pe perioada 2007-2013,  IHS ROMANIA</t>
  </si>
  <si>
    <t>CJ Alba</t>
  </si>
  <si>
    <t>Schema strategica pentru dezvoltarea unei zone nepoluante in municipiul Ploiesti”, lucrare elaborata în cadrul proiectului CIVITAS-SUCCESS, IHS ROMANIA</t>
  </si>
  <si>
    <t>Primaria Ploiesti</t>
  </si>
  <si>
    <t>Strategia de marketing turistic pentru Centrul Istoric Oradea, IHS ROMANIA</t>
  </si>
  <si>
    <t>Primaria Oradea</t>
  </si>
  <si>
    <t>Planul Integrat de Dezvoltare Urbana pentru polul de crestere Ploiesti - Strategia de dezvoltare si planul de actiune, IHS ROMANIA</t>
  </si>
  <si>
    <t>"Tbilisi City Development Strategy", IHS ROMANIA</t>
  </si>
  <si>
    <t>Primaria Tbilisi</t>
  </si>
  <si>
    <t>Ansamblul Monumental Calea Eroilor, Târgu Jiu -  Plan de protectie si gestiune, Componenta a dosarului de candidatura pentru înscrierea Ansamblului Monumental Calea Eroilor pe Lista Patrimoniului Mondial UNESCO, în conformitate cu Ghidul operational privind implementarea Conventiei Patrimoniului Mondial UNESCO, IHS ROMANIA, IHS ROMANIA</t>
  </si>
  <si>
    <t>Primaria Targu Jiu</t>
  </si>
  <si>
    <t>Strategia de dezvoltare a judetului Alba pe perioada 2014-2020, IHS ROMANIA</t>
  </si>
  <si>
    <t>Strategia de dezvoltare a judetului Maramureș pe perioada 2021-2027, IHS ROMANIA</t>
  </si>
  <si>
    <t>CJ Maramureș</t>
  </si>
  <si>
    <t>in lucru</t>
  </si>
  <si>
    <t>31-055</t>
  </si>
  <si>
    <t>Proiect de cercetare: Anvelope inteligente cu functiuni de utilizare a energiei mediului pentru cladiri cu confort ridicat si consum energetic redus UAUIM, INCERC</t>
  </si>
  <si>
    <t>Unitatea Executiva pentru Finantarea Invatamantului Superior, a Cercetarii, Dezvoltarii si Inovarii (UEFISCDI)</t>
  </si>
  <si>
    <t>Contract nr. 31-055/2007 - finantat in cadrul PNCDI 2, Programul "Parteneriate in domenii prioritare", 2007</t>
  </si>
  <si>
    <t>membru in echipa de cercetare</t>
  </si>
  <si>
    <t>2007-2010</t>
  </si>
  <si>
    <t xml:space="preserve">Proiect de cercetare: URBASRISK - Blocuri urbane în zone centrale protejate, expuse la hazarduri multiple. Evaluare, cartare şi strategie de reducere a riscurilor. Studiu caz: Bucureşti - zona destructurată de demolările regimului comunist
UAUIM, INCD INCERC
</t>
  </si>
  <si>
    <t>PARTENERIATE ÎN DOMENIILE PRIORITARE, Directia de cercetare 3. Mediu, PCCA Tip 1, Cod PN-II-PT-PCCA-2011-3.1-0382, Contract nr. 53 /2012.</t>
  </si>
  <si>
    <t>cercetator senior</t>
  </si>
  <si>
    <t>2012-2014</t>
  </si>
  <si>
    <t xml:space="preserve">Proiect de cercetare: REDBHI - Reducerea efectelor insulei termice urbane pentru îmbunătăţirea confortului urban şi echilibrarea consumului energetic în Bucureşti 
UAUIM, Administraţia Naţională de Meteorologie, S.C. NEMETSCHEK ROMANIA SALES &amp; SUPPORT SRL, S.C. ESOLUTIONS GRUP, Universitatea din Bucureşti
</t>
  </si>
  <si>
    <t>Unitatea Executivă pentru Finanţarea Învăţământului Superior, a Cercetării, Dezvoltării şi Inovării (UEFISCDI)</t>
  </si>
  <si>
    <t>PARTENERIATE ÎN DOMENIILE PRIORITARE, Directia de cercetare 3. Mediu, PN – II – PCCA – 2013 – 4 – 0509, Contract UEFISCDI nr. 102 / 1.07.2014, UAUIM nr.2/2014</t>
  </si>
  <si>
    <t>2014-2016</t>
  </si>
  <si>
    <t>contr. 2714</t>
  </si>
  <si>
    <t xml:space="preserve">Proiect de cercetare: ERASMUS+ PROJECT - VVITA  - Modernizing Learning and Teaching for Architecture through Smart and Longlasting Partnerships leading to sustainable and inclusive development strategies to Vitalize heritage Villages through Innovative Technologies </t>
  </si>
  <si>
    <t>UAUIM</t>
  </si>
  <si>
    <t>Project Reference:  2017-1-RO01-KA203-037314, inregistrat la ANPCDEFP cu nr. 2714/ 13.10.2017</t>
  </si>
  <si>
    <t>membru in echipa de management, cercetator</t>
  </si>
  <si>
    <t>2017-2019</t>
  </si>
  <si>
    <t>contr.156
16.06.2020</t>
  </si>
  <si>
    <t>Proiect de cercetare:  FEDAU 2020 - Forumul Educational de Arhitectura si Urbanism Ion Mincu 2020</t>
  </si>
  <si>
    <t>Domeniu: Internationalizarea invatamantului superior din Romania</t>
  </si>
  <si>
    <t>contr.216/24.06.2021</t>
  </si>
  <si>
    <t xml:space="preserve">Proiect de cercetare:  FEDAU 2021 - Forumul Educational de Arhitectura si Urbanism Ion Mincu 2021 </t>
  </si>
  <si>
    <t>contr.6/
18.01.2021</t>
  </si>
  <si>
    <t>Proiect Erasmus + Creative Danube: Innovative teaching for inclusive development in small and medium-sized Danubian cities</t>
  </si>
  <si>
    <t>Strategic Partnerships for higher education, 2019-1-RO01-KA203-063878</t>
  </si>
  <si>
    <t>contr. 30/24.02.2022</t>
  </si>
  <si>
    <t>Proiect DANUrB +
DANube Urban Brand + Building Regional and Local Resilience through the Valorization of Danube’s Cultural Heritage</t>
  </si>
  <si>
    <t>Foster sustainable use of natural and cultural heritage and resources</t>
  </si>
  <si>
    <t>2020-2022</t>
  </si>
  <si>
    <t>contr.545/18.10.2022</t>
  </si>
  <si>
    <t>contr. 383/28.07.2022</t>
  </si>
  <si>
    <t>Grant CASA
Comunitatea academică a Școlii de Arhitectură (CASA) 130 de ani de existență – Dascăli și discipoli, opinii, reflecții, mărturii</t>
  </si>
  <si>
    <t>FFCSU–2022-013</t>
  </si>
  <si>
    <t>2021-2022</t>
  </si>
  <si>
    <t>contr.368.20.09.2021</t>
  </si>
  <si>
    <t xml:space="preserve">Proiectul PHDKIT, Promovarea studiilor doctorale de arhitectură și urbanism din UAUIM
</t>
  </si>
  <si>
    <t>UAUIM-FFCSU-2021-025</t>
  </si>
  <si>
    <t>contr.306/9.09.2021</t>
  </si>
  <si>
    <t>Proiectul de cercetare VR Transform. Dezvoltarea infrastructurii de cercetare-dezvoltare și inovare din cadrul UAUIM prin introducerea noilor media de Realitate Virtuală în expunerea rezultatelor inovative a cercetării prin proiect din Departamentele Bazele Proiectării de Arhitectură și Sinteza Proiectării de Arhitectură a UAUIM</t>
  </si>
  <si>
    <t>UAUIM-FFCSU-2021-003</t>
  </si>
  <si>
    <t>contr. 215/25.05.2022</t>
  </si>
  <si>
    <t xml:space="preserve">Proiectul FEDAU 2022 - Forumul Educational de Arhitectura si Urbanism Ion Mincu 2020 - CNFIS-FDI-2020-0421. </t>
  </si>
  <si>
    <t>contr. 353/29.06.2022</t>
  </si>
  <si>
    <t>Proiect de cercetare: 01. Ghid de bune practici privind măsuri de protecție aplicabile clădirilor existente și clădirilor noi, situate în zone inundabile
Proiect de cercetare: 02. Ghid de bune practici privind măsuri de adaptare aplicabile clădirilor existente și clădirilor noi, situate în zone inundabile</t>
  </si>
  <si>
    <t>UTCB</t>
  </si>
  <si>
    <t xml:space="preserve">Proiect de act normativ </t>
  </si>
  <si>
    <t xml:space="preserve">Domeniu: Dezvoltarea infrastructurii de susținere a activităților didactice și de cercetare ale UAUIM </t>
  </si>
  <si>
    <t xml:space="preserve"> </t>
  </si>
  <si>
    <t>contr. Nr. 155/12.04.2023</t>
  </si>
  <si>
    <t>Proiect de cercetare:  Mincu_HUBS</t>
  </si>
  <si>
    <t>PROIECT EDITORIAL VOLUM CERCETARE PRIN ARHITECTURA: EURAU 2016, PROCEEDINGS BOOK SI MANAGEMENT SECTION 4 EURAU 2016 Congres International de Arhitectura</t>
  </si>
  <si>
    <t>contractat, executat</t>
  </si>
  <si>
    <t>autor./editor</t>
  </si>
  <si>
    <t>2015-2016</t>
  </si>
  <si>
    <t xml:space="preserve">PROIECT EDITORIAL VOLUM CERCETARE PRIN ARHITECTURA: SECTION 2  https://icar2015.uauim.ro/ </t>
  </si>
  <si>
    <t>2014-2015</t>
  </si>
  <si>
    <t xml:space="preserve">PROIECT EDITORIAL VOLUM CERCETARE PRIN ARHITECTURA: SECTION 4 Rethinking architecture by redefinition - Communicating architecture  - ICAR 2012 RETHIKING HISTORY| https://icar2012.uauim.ro/ </t>
  </si>
  <si>
    <t>2011-2012</t>
  </si>
  <si>
    <t>VVITA Erasmus+ UAUIM-UNICT-NTNU partn. VVITA - Modernizing Learning and Teaching for Architecture through Smart and Longlasting Partnerships leading to sustainable and inclusive development strategies to Vitalize heritage Villages through Innovative Technologies</t>
  </si>
  <si>
    <t>Premiul 2 -  Concursul de idei - Amenajare spatiu public prin deschiderea curtii Bisericii Sf. Ilie din „Centrul istoric zona pilot - Craiova“, organizat de O.A.R. Filiala Teritoriala Oltenia cu sustinerea O.A.R., 2015, număr de concurs 79, autor principal.</t>
  </si>
  <si>
    <t>Premiul 1 - Anuala de Arhitectura 2019, Premiul secțiunii „Cercetare prin arhitectură / arhitectură participativă” VVITA - Modernizing Learning and Teaching for Architecture
Autori: conf.dr.arh. Marius Voica, asist.dr.arh. Elena Cristina Mândrescu, lect. dr. arh. Mihaela Hărmănescu, conf.dr.arh. Andra Panait, șef de lucrări dr. arh. Marina Mihăilă, șef de lucrări dr.arh. Adrian Moleavin</t>
  </si>
  <si>
    <t>Premiul 1 -  Concurs de solutii “Liceul de muzica “Sigismund Toduta” Academia de muzica “Gheorghe Dima”, Cluj Napoca, coautor</t>
  </si>
  <si>
    <t>Premiul 1 -  Concurs de identitate Bienala Naţională de Arhitectură Bucureşti, 2012 -  proiect nr. 9, simbol de identitate 748852, UAR, unic autor</t>
  </si>
  <si>
    <t>Nominalizare -  Concurs Bienala Naţională de Arhitectură Bucureşti, 2012, sectia Arhitectura prin imagine, numar de concurs 14, UAR, unic autor.</t>
  </si>
  <si>
    <t>Premiul 1 Concurs de design Poster ART EN CAMPAGNE «Passerelles de l’espoir » (2016) , Collex-Bossy (Elveția) &amp; Ornex (Franța)</t>
  </si>
  <si>
    <t>Premiu - Laureat al Expoziției ART EN CAMPAGNE «Passerelles de l’espoir » (2016) , Collex-Bossy (Elveția) &amp; Ornex (Franța) pentru suita de lucrări “Etapes”, număr de concurs 16</t>
  </si>
  <si>
    <t>Honorable Mention - Concurs international de proiecte Barcelona 'Barrio Social Housing Competition' (2016), ID FAAR22;</t>
  </si>
  <si>
    <t>Premiul 1 Concurs de design Poster ART EN CAMPAGNE «La Cinquième Saison  » (2018) , Collex-Bossy (Elveția) &amp; Ornex (Franța)</t>
  </si>
  <si>
    <t>Diploma BENE MERENTI UAUIM pentru merite deosebite si sprijinul acordat invatamantului superior de arhitectura, prin hotararea Senatului Universitar UAUIM, Bucuresti 18.12.2017</t>
  </si>
  <si>
    <t>Nominalizare Concurs Staydium - Stadiums that live beyond sports, Montpellier , France, 2020</t>
  </si>
  <si>
    <t>Premiu Concurs de design ART EN CAMPAGNE «In equilibrium» Poster Competition (2020), Collex-Bossy (Elveția) &amp; Ornex (Franța).</t>
  </si>
  <si>
    <t>Nominalizare/Finalist Concurs Kaira Looro 2021, ID: DRAAITNIA1121</t>
  </si>
  <si>
    <t>Mențiune casa Bioclimatica OAR BUCUREȘTI, in cadrul Anualei de arhitectură Bucuresti 2021, ID: VE7523</t>
  </si>
  <si>
    <t>First Honorable Mention Winner / ConcursCaramel Shore Traveller Rooms, Latvia, Buildner Architecture Competitions</t>
  </si>
  <si>
    <t xml:space="preserve">Finalist Mention Winner YAC Architecture Competition/ Concurs Dubai Sea House </t>
  </si>
  <si>
    <t>UNICT Catania Italia (KA2 Erasmus+ Parteneriate VVITA UAUIM-UNICT-NTNU)</t>
  </si>
  <si>
    <t xml:space="preserve">participare la program de formare pentru profesori KA 2 Erasmus+ Parteneriate, program C1, proiect VVITA Erasmus+ UAUIM-UNICT-NTNU http://vvita.uauim.ro </t>
  </si>
  <si>
    <t xml:space="preserve">participare la program de formare pentru profesori KA 2 Erasmus+ Parteneriate, program C6-C7, proiect VVITA Erasmus+ UAUIM-UNICT-NTNU http://vvita.uauim.ro </t>
  </si>
  <si>
    <t>Expozitie de fotografie “Bucuresti” in cadrul sesiunii stiintifice “Arhitectura Cultura Globalizare”, UAUIM, unic autor</t>
  </si>
  <si>
    <t>autor</t>
  </si>
  <si>
    <t>Expozitie personala "In between scale", in cadrul EURAU 2016 - European Symposium on Research in Architecture and Urban Design</t>
  </si>
  <si>
    <t>Expozitie de grafica TEXTOFAGIA, in cadrul BNAB 2016, UAR</t>
  </si>
  <si>
    <t>Expozitie internațională - Ideeas for the center of Bucharest, Stories of future houses, in cadrul Anualei de Arhitectura Bucuresti 2019</t>
  </si>
  <si>
    <t>curator</t>
  </si>
  <si>
    <t>Expoziție internațională și workshop ADAPTIVE WORKPLACE, in cadrul Anualei de Arhitectura București 2020</t>
  </si>
  <si>
    <t>co-autor</t>
  </si>
  <si>
    <t>Expoziție ADAPTIVE WORKPLACE, in cadrul RDW 2020</t>
  </si>
  <si>
    <t>Expoziție TOGETHERNESS, in cadrul RDW 2021</t>
  </si>
  <si>
    <t>Expoziție Everywhere &amp; Thought Catching Machine, in cadrul RDW 2021</t>
  </si>
  <si>
    <t>Expoziție Bucharest Architecture Center on a former factory site, 11 Iunie St., in cadrul Design Week Sf/ Gheorghe</t>
  </si>
  <si>
    <t>Expoziție Centru de arhitectura, OAR BUCUREȘTI</t>
  </si>
  <si>
    <t xml:space="preserve">Expozitie de proiecte de arhitectura – Fundatia culturala Gelu Naum, 2010 </t>
  </si>
  <si>
    <t>Expozitie de proiecte de arhitectura – Pavilionul culturii la Balcic, Carturesti, 2010</t>
  </si>
  <si>
    <t>Expozitie ROCAD – 120 years of architectural school in Romania, Academic Community – Contemporaries, expoziţie colectivă</t>
  </si>
  <si>
    <t>Expozitie de fotografie Ansamblul Monastic Hurezi: acţiuni de protejare durabilă, 2012, Expoziíe finanţată de AFCN, proiect scenografic si organizator</t>
  </si>
  <si>
    <t>Expozitie de proiecte de arhitectură Ansamblul Monastic Hurezi: acţiuni de protejare durabilă, 2012, Expoziíe finanţată de AFCN, proiect scenografic si organizator</t>
  </si>
  <si>
    <t>Expoziţia „Arhitecţi români creatori de patrimoniu”, in cadrul BNAB 2012</t>
  </si>
  <si>
    <t xml:space="preserve">Expozitie internationala Galerie « Ruine » 15, rue des Vollandes,1207 Genève: “ La chambre de Pénélope”, 2015 proiect scenografic si organizator. </t>
  </si>
  <si>
    <t>Expozitie internationala European Architectural Medals for the Best Diploma Projects 2015, co-organizator</t>
  </si>
  <si>
    <t>Expozitie internationala European Architectural Medals for the Best Diploma Projects 2016, co-organizator</t>
  </si>
  <si>
    <t>Expozitie internationala European Architectural Medals for the Best Diploma Projects 2017, co-organizator</t>
  </si>
  <si>
    <t>Expozitie internationala European Architectural Medals for the Best Diploma Projects 2018, co-organizator</t>
  </si>
  <si>
    <t>Expozitie internațională: 19 OUTSTANDING ROMANIAN WOMEN ARCHITECTS FOR 2019, Londra, UAR</t>
  </si>
  <si>
    <t>Expoziția “Ideas for the center of Bucharest / Stories of future houses”, Anuala de Arhitectura 2019, organizator</t>
  </si>
  <si>
    <t>Expoziția internationala “TEL AVIV Jewish Pionieers of Modern Architecture in Romania", Tel Aviv, UAR</t>
  </si>
  <si>
    <t>Presedinte juriu Concurs studențesc de idei de arhitectură „Podul școlii Ferdinand - un pod intre școala și comunitate”</t>
  </si>
  <si>
    <t>Membru Scientific Committee European Symposium on Research in Architecture and Urban Design: In Between Scales</t>
  </si>
  <si>
    <t>Coordonator publicatii EURAU 2016</t>
  </si>
  <si>
    <t>Membru Scientific Committee Re[Search] through Architecture, ICAR 2015</t>
  </si>
  <si>
    <t>Coordonator publicatii ICAR 2015</t>
  </si>
  <si>
    <t>Coordonator publicatii ICAR 2012</t>
  </si>
  <si>
    <t>Coordonator workshop  "Ecole Nationale Supérieure d’Architecture Paris-Val de Seine" &amp; UAUIM</t>
  </si>
  <si>
    <t>13-21 mar 2017</t>
  </si>
  <si>
    <t>iunie 2023</t>
  </si>
  <si>
    <t>Alba County Development Strategy 2021-2027, IHS ROMANIA</t>
  </si>
  <si>
    <t>Expoziție CONNECTIONS &gt; Living together, in cadrul RDW 2023</t>
  </si>
  <si>
    <t>Expoziție FORWARD &gt; A cluster of houses, in cadrul RDW 2022</t>
  </si>
  <si>
    <t>Expoziția "Centru de arhitectură", OAR București, co-organizator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</si>
</sst>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7">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11"/>
      <name val="Calibri"/>
      <family val="2"/>
    </font>
    <font>
      <i/>
      <sz val="11"/>
      <color theme="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right style="thin">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33">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quotePrefix="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2" xfId="0" quotePrefix="1" applyFont="1" applyBorder="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Border="1" applyAlignment="1">
      <alignment horizontal="center" wrapText="1"/>
    </xf>
    <xf numFmtId="0" fontId="3" fillId="0" borderId="8" xfId="0" applyFont="1" applyBorder="1" applyAlignment="1">
      <alignment horizontal="center" vertical="center"/>
    </xf>
    <xf numFmtId="0" fontId="3" fillId="0" borderId="2" xfId="0" applyFont="1" applyBorder="1" applyAlignment="1">
      <alignment horizontal="center"/>
    </xf>
    <xf numFmtId="0" fontId="0" fillId="0" borderId="2" xfId="0" applyBorder="1" applyAlignment="1">
      <alignment horizont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9" xfId="0" applyFont="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37" xfId="0" applyFont="1" applyBorder="1" applyAlignment="1">
      <alignment horizontal="center" vertical="center" wrapText="1"/>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21"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4" fillId="0" borderId="2" xfId="0" applyFont="1" applyBorder="1" applyAlignment="1">
      <alignment horizontal="left"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0"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0"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6" xfId="0" applyBorder="1"/>
    <xf numFmtId="2" fontId="3" fillId="0" borderId="27" xfId="0" applyNumberFormat="1" applyFont="1" applyBorder="1" applyAlignment="1">
      <alignment horizontal="center" vertical="center" wrapText="1"/>
    </xf>
    <xf numFmtId="2" fontId="11" fillId="0" borderId="40"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0"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0" xfId="0" applyNumberFormat="1" applyFont="1" applyBorder="1" applyAlignment="1">
      <alignment horizontal="center" vertical="center" wrapText="1"/>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6"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1" xfId="0" applyFont="1" applyBorder="1"/>
    <xf numFmtId="0" fontId="14" fillId="0" borderId="41" xfId="0" applyFont="1" applyBorder="1"/>
    <xf numFmtId="0" fontId="0" fillId="0" borderId="41" xfId="0" applyBorder="1"/>
    <xf numFmtId="0" fontId="20" fillId="0" borderId="41" xfId="0" applyFont="1" applyBorder="1" applyAlignment="1">
      <alignment horizontal="center" vertical="center" wrapText="1"/>
    </xf>
    <xf numFmtId="0" fontId="3" fillId="0" borderId="41" xfId="0" applyFont="1" applyBorder="1"/>
    <xf numFmtId="0" fontId="0" fillId="0" borderId="41" xfId="0" applyBorder="1" applyAlignment="1">
      <alignment horizontal="center" vertical="center" wrapText="1"/>
    </xf>
    <xf numFmtId="0" fontId="11" fillId="0" borderId="41" xfId="0" applyFont="1" applyBorder="1" applyAlignment="1">
      <alignment horizontal="center" vertical="center"/>
    </xf>
    <xf numFmtId="0" fontId="14" fillId="0" borderId="41" xfId="0" applyFont="1" applyBorder="1" applyAlignment="1">
      <alignment horizontal="center" vertical="center"/>
    </xf>
    <xf numFmtId="0" fontId="14" fillId="0" borderId="41" xfId="0" applyFont="1" applyBorder="1" applyAlignment="1" applyProtection="1">
      <alignment horizontal="center" vertical="center" wrapText="1"/>
      <protection locked="0"/>
    </xf>
    <xf numFmtId="0" fontId="4" fillId="0" borderId="41" xfId="0" applyFont="1" applyBorder="1" applyAlignment="1" applyProtection="1">
      <alignment horizontal="center" vertical="center" wrapText="1"/>
      <protection locked="0"/>
    </xf>
    <xf numFmtId="2" fontId="3" fillId="0" borderId="41"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4" xfId="0" applyFont="1" applyBorder="1" applyAlignment="1">
      <alignment horizontal="center" vertical="top"/>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0" fontId="3" fillId="0" borderId="4" xfId="0" applyFont="1" applyBorder="1" applyAlignment="1">
      <alignment vertical="center"/>
    </xf>
    <xf numFmtId="49" fontId="14" fillId="0" borderId="4" xfId="0" applyNumberFormat="1" applyFont="1" applyBorder="1" applyAlignment="1">
      <alignment horizontal="left" vertical="center" wrapText="1"/>
    </xf>
    <xf numFmtId="49" fontId="3" fillId="0" borderId="4" xfId="0" applyNumberFormat="1" applyFont="1" applyBorder="1" applyAlignment="1">
      <alignment horizontal="left" vertical="center" wrapText="1"/>
    </xf>
    <xf numFmtId="49" fontId="14" fillId="0" borderId="4" xfId="0" applyNumberFormat="1" applyFont="1" applyBorder="1" applyAlignment="1">
      <alignment horizontal="center" vertical="center" wrapText="1"/>
    </xf>
    <xf numFmtId="1" fontId="14" fillId="0" borderId="4" xfId="0" applyNumberFormat="1" applyFont="1" applyBorder="1" applyAlignment="1">
      <alignment horizontal="center" vertical="center" wrapText="1"/>
    </xf>
    <xf numFmtId="2" fontId="3" fillId="0" borderId="40" xfId="0" applyNumberFormat="1" applyFont="1" applyBorder="1" applyAlignment="1" applyProtection="1">
      <alignment horizontal="center" vertical="center" wrapText="1"/>
      <protection hidden="1"/>
    </xf>
    <xf numFmtId="0" fontId="14" fillId="0" borderId="4" xfId="0" applyFont="1" applyBorder="1" applyAlignment="1" applyProtection="1">
      <alignment horizontal="center" vertical="center" wrapText="1"/>
      <protection locked="0"/>
    </xf>
    <xf numFmtId="0" fontId="0" fillId="0" borderId="4" xfId="0" applyBorder="1" applyAlignment="1">
      <alignment horizontal="center" vertical="center"/>
    </xf>
    <xf numFmtId="49" fontId="3" fillId="0" borderId="3"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0" fillId="0" borderId="2" xfId="0" applyBorder="1" applyAlignment="1">
      <alignment horizontal="center" vertical="center"/>
    </xf>
    <xf numFmtId="2" fontId="3" fillId="0" borderId="46" xfId="0" applyNumberFormat="1" applyFont="1" applyBorder="1" applyAlignment="1" applyProtection="1">
      <alignment horizontal="center" vertical="center"/>
      <protection hidden="1"/>
    </xf>
    <xf numFmtId="16" fontId="11" fillId="0" borderId="2" xfId="0" applyNumberFormat="1" applyFont="1" applyBorder="1" applyAlignment="1">
      <alignment horizontal="center" vertical="center"/>
    </xf>
    <xf numFmtId="0" fontId="11" fillId="0" borderId="44" xfId="0" applyFont="1" applyBorder="1" applyAlignment="1">
      <alignment horizontal="center" vertical="center" wrapText="1"/>
    </xf>
    <xf numFmtId="17" fontId="11" fillId="0" borderId="2" xfId="0" quotePrefix="1" applyNumberFormat="1" applyFont="1" applyBorder="1" applyAlignment="1">
      <alignment horizontal="center" vertical="center" wrapText="1"/>
    </xf>
    <xf numFmtId="1" fontId="3" fillId="0" borderId="3" xfId="0" applyNumberFormat="1" applyFont="1" applyBorder="1" applyAlignment="1">
      <alignment horizontal="center" vertical="center" wrapText="1"/>
    </xf>
    <xf numFmtId="17" fontId="11" fillId="0" borderId="6" xfId="0" quotePrefix="1"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11" fillId="0" borderId="36" xfId="0" applyNumberFormat="1" applyFont="1" applyBorder="1" applyAlignment="1">
      <alignment horizontal="center" vertical="center" wrapText="1"/>
    </xf>
    <xf numFmtId="0" fontId="0" fillId="0" borderId="2" xfId="0" applyBorder="1" applyAlignment="1">
      <alignment vertical="center"/>
    </xf>
    <xf numFmtId="0" fontId="8" fillId="0" borderId="4" xfId="0" applyFont="1" applyBorder="1" applyAlignment="1">
      <alignment horizontal="center" vertical="center" wrapText="1"/>
    </xf>
    <xf numFmtId="0" fontId="8" fillId="0" borderId="4"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2" fontId="8" fillId="0" borderId="40" xfId="0" applyNumberFormat="1" applyFont="1" applyBorder="1" applyAlignment="1">
      <alignment horizontal="center" vertical="center" wrapText="1"/>
    </xf>
    <xf numFmtId="16" fontId="3" fillId="0" borderId="2"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6" fillId="0" borderId="47" xfId="0" applyFont="1" applyBorder="1"/>
    <xf numFmtId="165" fontId="6" fillId="0" borderId="48" xfId="0" applyNumberFormat="1" applyFont="1" applyBorder="1" applyAlignment="1">
      <alignment horizontal="center" vertical="center" wrapText="1"/>
    </xf>
    <xf numFmtId="2" fontId="3" fillId="0" borderId="40" xfId="0" applyNumberFormat="1" applyFont="1" applyBorder="1" applyAlignment="1">
      <alignment horizontal="center" vertical="center"/>
    </xf>
    <xf numFmtId="0" fontId="8" fillId="0" borderId="2" xfId="0" applyFont="1" applyBorder="1"/>
    <xf numFmtId="2" fontId="8" fillId="0" borderId="2" xfId="0" applyNumberFormat="1" applyFont="1" applyBorder="1" applyAlignment="1">
      <alignment horizontal="center" vertical="center" wrapText="1"/>
    </xf>
    <xf numFmtId="0" fontId="3" fillId="0" borderId="31" xfId="0" applyFont="1" applyBorder="1" applyAlignment="1">
      <alignment horizontal="center" vertical="center" wrapText="1"/>
    </xf>
    <xf numFmtId="0" fontId="3" fillId="0" borderId="31" xfId="0" applyFont="1" applyBorder="1" applyAlignment="1">
      <alignment horizontal="center" vertical="center"/>
    </xf>
    <xf numFmtId="0" fontId="3" fillId="0" borderId="32" xfId="0" applyFont="1" applyBorder="1" applyAlignment="1">
      <alignment horizontal="center" vertical="center" wrapText="1"/>
    </xf>
    <xf numFmtId="165" fontId="6" fillId="0" borderId="48" xfId="0" applyNumberFormat="1" applyFont="1" applyBorder="1" applyAlignment="1">
      <alignment horizontal="center"/>
    </xf>
    <xf numFmtId="0" fontId="0" fillId="0" borderId="2" xfId="0" applyBorder="1" applyAlignment="1">
      <alignment horizontal="center" vertical="center" wrapText="1"/>
    </xf>
    <xf numFmtId="2" fontId="3" fillId="0" borderId="2" xfId="0" applyNumberFormat="1" applyFont="1" applyBorder="1" applyAlignment="1">
      <alignment horizontal="center" vertical="center"/>
    </xf>
    <xf numFmtId="0" fontId="3" fillId="0" borderId="4" xfId="0" applyFont="1" applyBorder="1" applyAlignment="1">
      <alignment horizontal="left" wrapText="1"/>
    </xf>
    <xf numFmtId="0" fontId="3" fillId="0" borderId="4" xfId="0" applyFont="1" applyBorder="1" applyAlignment="1">
      <alignment wrapText="1"/>
    </xf>
    <xf numFmtId="0" fontId="3" fillId="0" borderId="2" xfId="0" applyFont="1" applyBorder="1" applyAlignment="1">
      <alignment horizontal="left" wrapText="1"/>
    </xf>
    <xf numFmtId="165" fontId="10" fillId="0" borderId="48" xfId="0" applyNumberFormat="1" applyFont="1" applyBorder="1" applyAlignment="1">
      <alignment horizontal="center"/>
    </xf>
    <xf numFmtId="0" fontId="3" fillId="0" borderId="6" xfId="0" applyFont="1" applyBorder="1" applyAlignment="1">
      <alignment horizontal="left" wrapText="1"/>
    </xf>
    <xf numFmtId="0" fontId="3" fillId="0" borderId="2" xfId="0" quotePrefix="1" applyFont="1" applyBorder="1" applyAlignment="1">
      <alignment horizontal="center"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4" xfId="0" applyFont="1" applyBorder="1" applyAlignment="1">
      <alignment horizontal="left" vertical="center" wrapText="1"/>
    </xf>
    <xf numFmtId="0" fontId="3" fillId="0" borderId="3" xfId="0" quotePrefix="1" applyFont="1" applyBorder="1" applyAlignment="1">
      <alignment horizontal="center" vertical="center" wrapText="1"/>
    </xf>
    <xf numFmtId="0" fontId="3" fillId="0" borderId="3" xfId="0" applyFont="1" applyBorder="1" applyAlignment="1">
      <alignment horizontal="left" vertical="center" wrapText="1"/>
    </xf>
    <xf numFmtId="2" fontId="3" fillId="0" borderId="46" xfId="0" applyNumberFormat="1" applyFont="1" applyBorder="1" applyAlignment="1">
      <alignment horizontal="center" vertical="center" wrapText="1"/>
    </xf>
    <xf numFmtId="0" fontId="3" fillId="0" borderId="44" xfId="0" applyFont="1" applyBorder="1" applyAlignment="1">
      <alignment horizontal="center" vertical="center" wrapText="1"/>
    </xf>
    <xf numFmtId="0" fontId="3" fillId="0" borderId="44" xfId="0" applyFont="1" applyBorder="1" applyAlignment="1">
      <alignment horizontal="left" vertical="center" wrapText="1"/>
    </xf>
    <xf numFmtId="0" fontId="3" fillId="0" borderId="44" xfId="0" applyFont="1" applyBorder="1" applyAlignment="1">
      <alignment wrapText="1"/>
    </xf>
    <xf numFmtId="2" fontId="3" fillId="0" borderId="49" xfId="0" applyNumberFormat="1" applyFont="1" applyBorder="1" applyAlignment="1">
      <alignment horizontal="center" vertical="center"/>
    </xf>
    <xf numFmtId="0" fontId="8" fillId="0" borderId="2" xfId="0" applyFont="1" applyBorder="1" applyAlignment="1">
      <alignment horizontal="left" vertical="center" wrapText="1"/>
    </xf>
    <xf numFmtId="0" fontId="3" fillId="0" borderId="23" xfId="0" applyFont="1" applyBorder="1" applyAlignment="1">
      <alignment horizontal="center" vertical="center"/>
    </xf>
    <xf numFmtId="0" fontId="14" fillId="0" borderId="44" xfId="0" applyFont="1" applyBorder="1" applyAlignment="1">
      <alignment horizontal="left" vertical="center" wrapText="1"/>
    </xf>
    <xf numFmtId="0" fontId="14" fillId="0" borderId="44" xfId="0" applyFont="1" applyBorder="1" applyAlignment="1">
      <alignment horizontal="center" vertical="center" wrapText="1"/>
    </xf>
    <xf numFmtId="2" fontId="3" fillId="0" borderId="3" xfId="0" applyNumberFormat="1" applyFont="1" applyBorder="1" applyAlignment="1">
      <alignment horizontal="center" vertical="center" wrapText="1"/>
    </xf>
    <xf numFmtId="0" fontId="1" fillId="0" borderId="18" xfId="0" applyFont="1" applyBorder="1" applyAlignment="1">
      <alignment wrapText="1"/>
    </xf>
    <xf numFmtId="0" fontId="1" fillId="0" borderId="18" xfId="0" applyFont="1" applyBorder="1" applyAlignment="1">
      <alignment horizontal="center" vertical="center"/>
    </xf>
    <xf numFmtId="0" fontId="0" fillId="0" borderId="27" xfId="0" applyBorder="1" applyAlignment="1">
      <alignment horizontal="center" vertical="center"/>
    </xf>
    <xf numFmtId="0" fontId="14" fillId="0" borderId="2" xfId="0" applyFont="1" applyBorder="1" applyAlignment="1">
      <alignment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0" fontId="3" fillId="0" borderId="46" xfId="0" applyFont="1" applyBorder="1" applyAlignment="1">
      <alignment horizontal="center" vertical="center" wrapText="1"/>
    </xf>
    <xf numFmtId="0" fontId="14" fillId="0" borderId="20" xfId="0" applyFont="1" applyBorder="1" applyAlignment="1">
      <alignment horizontal="left" vertical="center" wrapText="1"/>
    </xf>
    <xf numFmtId="0" fontId="14" fillId="0" borderId="20" xfId="0" applyFont="1" applyBorder="1" applyAlignment="1">
      <alignment horizontal="center" vertical="center" wrapText="1"/>
    </xf>
    <xf numFmtId="2" fontId="0" fillId="0" borderId="27" xfId="0" applyNumberFormat="1" applyBorder="1" applyAlignment="1">
      <alignment horizontal="center" vertical="center"/>
    </xf>
    <xf numFmtId="0" fontId="14" fillId="0" borderId="2" xfId="0" applyFont="1" applyBorder="1" applyAlignment="1">
      <alignment horizontal="center" vertical="top" wrapText="1"/>
    </xf>
    <xf numFmtId="165" fontId="17" fillId="0" borderId="48" xfId="0" applyNumberFormat="1" applyFont="1" applyBorder="1" applyAlignment="1">
      <alignment horizont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2" fillId="0" borderId="0" xfId="0" applyFont="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3" fillId="0" borderId="3" xfId="0" applyFont="1" applyBorder="1" applyAlignment="1">
      <alignment horizontal="left" wrapText="1"/>
    </xf>
    <xf numFmtId="0" fontId="3" fillId="0" borderId="50"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27"/>
  </cols>
  <sheetData>
    <row r="1" spans="2:12" ht="15.75">
      <c r="B1" s="325" t="s">
        <v>180</v>
      </c>
      <c r="C1" s="326"/>
      <c r="D1" s="326"/>
      <c r="E1" s="326"/>
      <c r="F1" s="326"/>
      <c r="G1" s="326"/>
      <c r="H1" s="326"/>
      <c r="I1" s="326"/>
      <c r="J1" s="326"/>
      <c r="K1" s="326"/>
    </row>
    <row r="2" spans="2:12" ht="15.75">
      <c r="B2" s="326"/>
      <c r="C2" s="326"/>
      <c r="D2" s="326"/>
      <c r="E2" s="326"/>
      <c r="F2" s="326"/>
      <c r="G2" s="326"/>
      <c r="H2" s="326"/>
      <c r="I2" s="326"/>
      <c r="J2" s="326"/>
      <c r="K2" s="326"/>
    </row>
    <row r="3" spans="2:12" ht="90" customHeight="1">
      <c r="B3" s="404" t="s">
        <v>184</v>
      </c>
      <c r="C3" s="404"/>
      <c r="D3" s="404"/>
      <c r="E3" s="404"/>
      <c r="F3" s="404"/>
      <c r="G3" s="404"/>
      <c r="H3" s="404"/>
      <c r="I3" s="404"/>
      <c r="J3" s="404"/>
      <c r="K3" s="404"/>
      <c r="L3" s="404"/>
    </row>
    <row r="4" spans="2:12" ht="135" customHeight="1">
      <c r="B4" s="405" t="s">
        <v>269</v>
      </c>
      <c r="C4" s="405"/>
      <c r="D4" s="405"/>
      <c r="E4" s="405"/>
      <c r="F4" s="405"/>
      <c r="G4" s="405"/>
      <c r="H4" s="405"/>
      <c r="I4" s="405"/>
      <c r="J4" s="405"/>
      <c r="K4" s="405"/>
      <c r="L4" s="405"/>
    </row>
    <row r="5" spans="2:12" ht="60" customHeight="1">
      <c r="B5" s="406" t="s">
        <v>270</v>
      </c>
      <c r="C5" s="406"/>
      <c r="D5" s="406"/>
      <c r="E5" s="406"/>
      <c r="F5" s="406"/>
      <c r="G5" s="406"/>
      <c r="H5" s="406"/>
      <c r="I5" s="406"/>
      <c r="J5" s="406"/>
      <c r="K5" s="406"/>
      <c r="L5" s="406"/>
    </row>
    <row r="6" spans="2:12" ht="60" customHeight="1">
      <c r="B6" s="406" t="s">
        <v>181</v>
      </c>
      <c r="C6" s="406"/>
      <c r="D6" s="406"/>
      <c r="E6" s="406"/>
      <c r="F6" s="406"/>
      <c r="G6" s="406"/>
      <c r="H6" s="406"/>
      <c r="I6" s="406"/>
      <c r="J6" s="406"/>
      <c r="K6" s="406"/>
      <c r="L6" s="406"/>
    </row>
    <row r="7" spans="2:12" ht="60" customHeight="1">
      <c r="B7" s="403" t="s">
        <v>185</v>
      </c>
      <c r="C7" s="403"/>
      <c r="D7" s="403"/>
      <c r="E7" s="403"/>
      <c r="F7" s="403"/>
      <c r="G7" s="403"/>
      <c r="H7" s="403"/>
      <c r="I7" s="403"/>
      <c r="J7" s="403"/>
      <c r="K7" s="403"/>
      <c r="L7" s="403"/>
    </row>
    <row r="8" spans="2:12" ht="15.75">
      <c r="B8" s="326"/>
      <c r="C8" s="326"/>
      <c r="D8" s="326"/>
      <c r="E8" s="326"/>
      <c r="F8" s="326"/>
      <c r="G8" s="326"/>
      <c r="H8" s="326"/>
      <c r="I8" s="326"/>
      <c r="J8" s="326"/>
      <c r="K8" s="326"/>
    </row>
    <row r="9" spans="2:12" ht="15.75">
      <c r="B9" s="326"/>
      <c r="C9" s="326"/>
      <c r="D9" s="326"/>
      <c r="E9" s="326"/>
      <c r="F9" s="326"/>
      <c r="G9" s="326"/>
      <c r="H9" s="326"/>
      <c r="I9" s="326"/>
      <c r="J9" s="326"/>
      <c r="K9" s="326"/>
    </row>
    <row r="10" spans="2:12" ht="15.75">
      <c r="B10" s="326"/>
      <c r="C10" s="326"/>
      <c r="D10" s="326"/>
      <c r="E10" s="326"/>
      <c r="F10" s="326"/>
      <c r="G10" s="326"/>
      <c r="H10" s="326"/>
      <c r="I10" s="326"/>
      <c r="J10" s="326"/>
      <c r="K10" s="326"/>
    </row>
    <row r="11" spans="2:12" ht="15.75">
      <c r="B11" s="326"/>
      <c r="C11" s="326"/>
      <c r="D11" s="326"/>
      <c r="E11" s="326"/>
      <c r="F11" s="326"/>
      <c r="G11" s="326"/>
      <c r="H11" s="326"/>
      <c r="I11" s="326"/>
      <c r="J11" s="326"/>
      <c r="K11" s="326"/>
    </row>
    <row r="12" spans="2:12" ht="15.75">
      <c r="B12" s="326"/>
      <c r="C12" s="326"/>
      <c r="D12" s="326"/>
      <c r="E12" s="326"/>
      <c r="F12" s="326"/>
      <c r="G12" s="326"/>
      <c r="H12" s="326"/>
      <c r="I12" s="326"/>
      <c r="J12" s="326"/>
      <c r="K12" s="32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BAZELE PROIECTĂRII</v>
      </c>
      <c r="B3" s="232"/>
      <c r="C3" s="232"/>
    </row>
    <row r="4" spans="1:12">
      <c r="A4" s="110" t="str">
        <f>'Date initiale'!C6&amp;", "&amp;'Date initiale'!C7</f>
        <v>[PANAIT ANDREEA IULIA], profesor</v>
      </c>
      <c r="B4" s="110"/>
      <c r="C4" s="110"/>
    </row>
    <row r="5" spans="1:12">
      <c r="A5" s="110"/>
      <c r="B5" s="110"/>
      <c r="C5" s="110"/>
    </row>
    <row r="6" spans="1:12" ht="15.75">
      <c r="A6" s="418" t="s">
        <v>110</v>
      </c>
      <c r="B6" s="418"/>
      <c r="C6" s="418"/>
      <c r="D6" s="418"/>
      <c r="E6" s="418"/>
      <c r="F6" s="418"/>
      <c r="G6" s="418"/>
      <c r="H6" s="418"/>
      <c r="I6" s="418"/>
    </row>
    <row r="7" spans="1:12" ht="35.25" customHeight="1">
      <c r="A7" s="421"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21"/>
      <c r="C7" s="421"/>
      <c r="D7" s="421"/>
      <c r="E7" s="421"/>
      <c r="F7" s="421"/>
      <c r="G7" s="421"/>
      <c r="H7" s="421"/>
      <c r="I7" s="421"/>
    </row>
    <row r="8" spans="1:12" ht="15.75" thickBot="1">
      <c r="A8" s="57"/>
      <c r="B8" s="57"/>
      <c r="C8" s="57"/>
      <c r="D8" s="57"/>
      <c r="E8" s="57"/>
      <c r="F8" s="57"/>
      <c r="G8" s="57"/>
      <c r="H8" s="57"/>
      <c r="I8" s="57"/>
    </row>
    <row r="9" spans="1:12" ht="30.75" thickBot="1">
      <c r="A9" s="145" t="s">
        <v>55</v>
      </c>
      <c r="B9" s="146" t="s">
        <v>83</v>
      </c>
      <c r="C9" s="146" t="s">
        <v>52</v>
      </c>
      <c r="D9" s="146" t="s">
        <v>57</v>
      </c>
      <c r="E9" s="146" t="s">
        <v>80</v>
      </c>
      <c r="F9" s="147" t="s">
        <v>87</v>
      </c>
      <c r="G9" s="146" t="s">
        <v>58</v>
      </c>
      <c r="H9" s="146" t="s">
        <v>111</v>
      </c>
      <c r="I9" s="148" t="s">
        <v>90</v>
      </c>
      <c r="K9" s="235" t="s">
        <v>108</v>
      </c>
    </row>
    <row r="10" spans="1:12">
      <c r="A10" s="151">
        <v>1</v>
      </c>
      <c r="B10" s="137"/>
      <c r="C10" s="137"/>
      <c r="D10" s="137"/>
      <c r="E10" s="137"/>
      <c r="F10" s="136"/>
      <c r="G10" s="137"/>
      <c r="H10" s="137"/>
      <c r="I10" s="159"/>
      <c r="K10" s="236">
        <v>10</v>
      </c>
      <c r="L10" s="328" t="s">
        <v>248</v>
      </c>
    </row>
    <row r="11" spans="1:12">
      <c r="A11" s="152">
        <f>A10+1</f>
        <v>2</v>
      </c>
      <c r="B11" s="101"/>
      <c r="C11" s="35"/>
      <c r="D11" s="102"/>
      <c r="E11" s="35"/>
      <c r="F11" s="103"/>
      <c r="G11" s="103"/>
      <c r="H11" s="103"/>
      <c r="I11" s="273"/>
    </row>
    <row r="12" spans="1:12">
      <c r="A12" s="153">
        <f t="shared" ref="A12:A19" si="0">A11+1</f>
        <v>3</v>
      </c>
      <c r="B12" s="154"/>
      <c r="C12" s="155"/>
      <c r="D12" s="102"/>
      <c r="E12" s="155"/>
      <c r="F12" s="144"/>
      <c r="G12" s="155"/>
      <c r="H12" s="144"/>
      <c r="I12" s="273"/>
    </row>
    <row r="13" spans="1:12">
      <c r="A13" s="156">
        <f t="shared" si="0"/>
        <v>4</v>
      </c>
      <c r="B13" s="101"/>
      <c r="C13" s="102"/>
      <c r="D13" s="102"/>
      <c r="E13" s="102"/>
      <c r="F13" s="103"/>
      <c r="G13" s="103"/>
      <c r="H13" s="103"/>
      <c r="I13" s="273"/>
    </row>
    <row r="14" spans="1:12">
      <c r="A14" s="152">
        <f t="shared" si="0"/>
        <v>5</v>
      </c>
      <c r="B14" s="101"/>
      <c r="C14" s="35"/>
      <c r="D14" s="102"/>
      <c r="E14" s="35"/>
      <c r="F14" s="103"/>
      <c r="G14" s="103"/>
      <c r="H14" s="103"/>
      <c r="I14" s="273"/>
    </row>
    <row r="15" spans="1:12">
      <c r="A15" s="156">
        <f t="shared" si="0"/>
        <v>6</v>
      </c>
      <c r="B15" s="101"/>
      <c r="C15" s="102"/>
      <c r="D15" s="102"/>
      <c r="E15" s="102"/>
      <c r="F15" s="103"/>
      <c r="G15" s="103"/>
      <c r="H15" s="103"/>
      <c r="I15" s="273"/>
    </row>
    <row r="16" spans="1:12">
      <c r="A16" s="152">
        <f t="shared" si="0"/>
        <v>7</v>
      </c>
      <c r="B16" s="101"/>
      <c r="C16" s="35"/>
      <c r="D16" s="102"/>
      <c r="E16" s="35"/>
      <c r="F16" s="103"/>
      <c r="G16" s="103"/>
      <c r="H16" s="103"/>
      <c r="I16" s="273"/>
    </row>
    <row r="17" spans="1:9">
      <c r="A17" s="153">
        <f t="shared" si="0"/>
        <v>8</v>
      </c>
      <c r="B17" s="154"/>
      <c r="C17" s="155"/>
      <c r="D17" s="102"/>
      <c r="E17" s="155"/>
      <c r="F17" s="144"/>
      <c r="G17" s="155"/>
      <c r="H17" s="144"/>
      <c r="I17" s="273"/>
    </row>
    <row r="18" spans="1:9">
      <c r="A18" s="156">
        <f t="shared" si="0"/>
        <v>9</v>
      </c>
      <c r="B18" s="101"/>
      <c r="C18" s="102"/>
      <c r="D18" s="102"/>
      <c r="E18" s="102"/>
      <c r="F18" s="103"/>
      <c r="G18" s="103"/>
      <c r="H18" s="103"/>
      <c r="I18" s="273"/>
    </row>
    <row r="19" spans="1:9" ht="15.75" thickBot="1">
      <c r="A19" s="111">
        <f t="shared" si="0"/>
        <v>10</v>
      </c>
      <c r="B19" s="106"/>
      <c r="C19" s="107"/>
      <c r="D19" s="142"/>
      <c r="E19" s="157"/>
      <c r="F19" s="157"/>
      <c r="G19" s="158"/>
      <c r="H19" s="158"/>
      <c r="I19" s="282"/>
    </row>
    <row r="20" spans="1:9" ht="16.5" thickBot="1">
      <c r="A20" s="315"/>
      <c r="H20" s="112" t="str">
        <f>"Total "&amp;LEFT(A7,2)</f>
        <v>Total I5</v>
      </c>
      <c r="I20" s="150">
        <f>SUM(I10:I19)</f>
        <v>0</v>
      </c>
    </row>
    <row r="21" spans="1:9" ht="15.75">
      <c r="A21" s="44"/>
    </row>
    <row r="22" spans="1:9" ht="33.75" customHeight="1">
      <c r="A22" s="42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20"/>
      <c r="C22" s="420"/>
      <c r="D22" s="420"/>
      <c r="E22" s="420"/>
      <c r="F22" s="420"/>
      <c r="G22" s="420"/>
      <c r="H22" s="420"/>
      <c r="I22" s="42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BAZELE PROIECTĂRII</v>
      </c>
      <c r="B3" s="232"/>
      <c r="C3" s="232"/>
    </row>
    <row r="4" spans="1:12">
      <c r="A4" s="110" t="str">
        <f>'Date initiale'!C6&amp;", "&amp;'Date initiale'!C7</f>
        <v>[PANAIT ANDREEA IULIA], profesor</v>
      </c>
      <c r="B4" s="110"/>
      <c r="C4" s="110"/>
    </row>
    <row r="5" spans="1:12">
      <c r="A5" s="110"/>
      <c r="B5" s="110"/>
      <c r="C5" s="110"/>
    </row>
    <row r="6" spans="1:12" ht="15.75">
      <c r="A6" s="418" t="s">
        <v>110</v>
      </c>
      <c r="B6" s="418"/>
      <c r="C6" s="418"/>
      <c r="D6" s="418"/>
      <c r="E6" s="418"/>
      <c r="F6" s="418"/>
      <c r="G6" s="418"/>
      <c r="H6" s="418"/>
      <c r="I6" s="418"/>
    </row>
    <row r="7" spans="1:12" ht="15.75">
      <c r="A7" s="421" t="str">
        <f>'Descriere indicatori'!B9&amp;". "&amp;'Descriere indicatori'!C9</f>
        <v xml:space="preserve">I6. Articole in extenso în reviste ştiinţifice indexate ERIH şi clasificate în categoria NAT </v>
      </c>
      <c r="B7" s="421"/>
      <c r="C7" s="421"/>
      <c r="D7" s="421"/>
      <c r="E7" s="421"/>
      <c r="F7" s="421"/>
      <c r="G7" s="421"/>
      <c r="H7" s="421"/>
      <c r="I7" s="421"/>
    </row>
    <row r="8" spans="1:12" ht="15.75" thickBot="1">
      <c r="A8" s="61"/>
      <c r="B8" s="61"/>
      <c r="C8" s="61"/>
      <c r="D8" s="61"/>
      <c r="E8" s="61"/>
      <c r="F8" s="61"/>
      <c r="G8" s="61"/>
      <c r="H8" s="61"/>
      <c r="I8" s="61"/>
    </row>
    <row r="9" spans="1:12" ht="30.75" thickBot="1">
      <c r="A9" s="145" t="s">
        <v>55</v>
      </c>
      <c r="B9" s="146" t="s">
        <v>83</v>
      </c>
      <c r="C9" s="146" t="s">
        <v>52</v>
      </c>
      <c r="D9" s="146" t="s">
        <v>57</v>
      </c>
      <c r="E9" s="146" t="s">
        <v>80</v>
      </c>
      <c r="F9" s="147" t="s">
        <v>87</v>
      </c>
      <c r="G9" s="146" t="s">
        <v>58</v>
      </c>
      <c r="H9" s="146" t="s">
        <v>111</v>
      </c>
      <c r="I9" s="148" t="s">
        <v>90</v>
      </c>
      <c r="K9" s="235" t="s">
        <v>108</v>
      </c>
    </row>
    <row r="10" spans="1:12">
      <c r="A10" s="161">
        <v>1</v>
      </c>
      <c r="B10" s="96"/>
      <c r="C10" s="96"/>
      <c r="D10" s="96"/>
      <c r="E10" s="97"/>
      <c r="F10" s="98"/>
      <c r="G10" s="98"/>
      <c r="H10" s="98"/>
      <c r="I10" s="278"/>
      <c r="K10" s="236">
        <v>5</v>
      </c>
      <c r="L10" s="328" t="s">
        <v>248</v>
      </c>
    </row>
    <row r="11" spans="1:12">
      <c r="A11" s="162">
        <f>A10+1</f>
        <v>2</v>
      </c>
      <c r="B11" s="100"/>
      <c r="C11" s="101"/>
      <c r="D11" s="100"/>
      <c r="E11" s="102"/>
      <c r="F11" s="103"/>
      <c r="G11" s="104"/>
      <c r="H11" s="104"/>
      <c r="I11" s="273"/>
    </row>
    <row r="12" spans="1:12">
      <c r="A12" s="162">
        <f t="shared" ref="A12:A19" si="0">A11+1</f>
        <v>3</v>
      </c>
      <c r="B12" s="101"/>
      <c r="C12" s="101"/>
      <c r="D12" s="101"/>
      <c r="E12" s="102"/>
      <c r="F12" s="103"/>
      <c r="G12" s="104"/>
      <c r="H12" s="104"/>
      <c r="I12" s="273"/>
    </row>
    <row r="13" spans="1:12">
      <c r="A13" s="162">
        <f t="shared" si="0"/>
        <v>4</v>
      </c>
      <c r="B13" s="101"/>
      <c r="C13" s="101"/>
      <c r="D13" s="101"/>
      <c r="E13" s="102"/>
      <c r="F13" s="103"/>
      <c r="G13" s="103"/>
      <c r="H13" s="103"/>
      <c r="I13" s="273"/>
    </row>
    <row r="14" spans="1:12">
      <c r="A14" s="162">
        <f t="shared" si="0"/>
        <v>5</v>
      </c>
      <c r="B14" s="101"/>
      <c r="C14" s="101"/>
      <c r="D14" s="101"/>
      <c r="E14" s="102"/>
      <c r="F14" s="103"/>
      <c r="G14" s="103"/>
      <c r="H14" s="103"/>
      <c r="I14" s="273"/>
    </row>
    <row r="15" spans="1:12">
      <c r="A15" s="162">
        <f t="shared" si="0"/>
        <v>6</v>
      </c>
      <c r="B15" s="101"/>
      <c r="C15" s="101"/>
      <c r="D15" s="101"/>
      <c r="E15" s="102"/>
      <c r="F15" s="103"/>
      <c r="G15" s="103"/>
      <c r="H15" s="103"/>
      <c r="I15" s="273"/>
    </row>
    <row r="16" spans="1:12">
      <c r="A16" s="162">
        <f t="shared" si="0"/>
        <v>7</v>
      </c>
      <c r="B16" s="101"/>
      <c r="C16" s="101"/>
      <c r="D16" s="101"/>
      <c r="E16" s="102"/>
      <c r="F16" s="103"/>
      <c r="G16" s="103"/>
      <c r="H16" s="103"/>
      <c r="I16" s="273"/>
    </row>
    <row r="17" spans="1:9">
      <c r="A17" s="162">
        <f t="shared" si="0"/>
        <v>8</v>
      </c>
      <c r="B17" s="101"/>
      <c r="C17" s="101"/>
      <c r="D17" s="101"/>
      <c r="E17" s="102"/>
      <c r="F17" s="103"/>
      <c r="G17" s="103"/>
      <c r="H17" s="103"/>
      <c r="I17" s="273"/>
    </row>
    <row r="18" spans="1:9">
      <c r="A18" s="162">
        <f t="shared" si="0"/>
        <v>9</v>
      </c>
      <c r="B18" s="101"/>
      <c r="C18" s="101"/>
      <c r="D18" s="101"/>
      <c r="E18" s="102"/>
      <c r="F18" s="103"/>
      <c r="G18" s="103"/>
      <c r="H18" s="103"/>
      <c r="I18" s="273"/>
    </row>
    <row r="19" spans="1:9" ht="15.75" thickBot="1">
      <c r="A19" s="163">
        <f t="shared" si="0"/>
        <v>10</v>
      </c>
      <c r="B19" s="106"/>
      <c r="C19" s="106"/>
      <c r="D19" s="106"/>
      <c r="E19" s="107"/>
      <c r="F19" s="108"/>
      <c r="G19" s="108"/>
      <c r="H19" s="108"/>
      <c r="I19" s="274"/>
    </row>
    <row r="20" spans="1:9" ht="15.75" thickBot="1">
      <c r="A20" s="314"/>
      <c r="B20" s="110"/>
      <c r="C20" s="110"/>
      <c r="D20" s="110"/>
      <c r="E20" s="110"/>
      <c r="F20" s="110"/>
      <c r="G20" s="110"/>
      <c r="H20" s="112" t="str">
        <f>"Total "&amp;LEFT(A7,2)</f>
        <v>Total I6</v>
      </c>
      <c r="I20" s="113">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32" t="str">
        <f>'Date initiale'!C3</f>
        <v>Universitatea de Arhitectură și Urbanism "Ion Mincu" București</v>
      </c>
      <c r="B1" s="232"/>
      <c r="C1" s="232"/>
      <c r="D1" s="6"/>
      <c r="E1" s="6"/>
      <c r="F1" s="6"/>
      <c r="G1" s="6"/>
      <c r="H1" s="6"/>
      <c r="I1" s="6"/>
      <c r="J1" s="6"/>
    </row>
    <row r="2" spans="1:12" ht="15.75">
      <c r="A2" s="232" t="str">
        <f>'Date initiale'!B4&amp;" "&amp;'Date initiale'!C4</f>
        <v>Facultatea ARHITECTURA</v>
      </c>
      <c r="B2" s="232"/>
      <c r="C2" s="232"/>
      <c r="D2" s="6"/>
      <c r="E2" s="6"/>
      <c r="F2" s="6"/>
      <c r="G2" s="6"/>
      <c r="H2" s="6"/>
      <c r="I2" s="6"/>
      <c r="J2" s="6"/>
    </row>
    <row r="3" spans="1:12" ht="15.75">
      <c r="A3" s="232" t="str">
        <f>'Date initiale'!B5&amp;" "&amp;'Date initiale'!C5</f>
        <v>Departamentul BAZELE PROIECTĂRII</v>
      </c>
      <c r="B3" s="232"/>
      <c r="C3" s="232"/>
      <c r="D3" s="6"/>
      <c r="E3" s="6"/>
      <c r="F3" s="6"/>
      <c r="G3" s="6"/>
      <c r="H3" s="6"/>
      <c r="I3" s="6"/>
      <c r="J3" s="6"/>
    </row>
    <row r="4" spans="1:12" ht="15.75">
      <c r="A4" s="234" t="str">
        <f>'Date initiale'!C6&amp;", "&amp;'Date initiale'!C7</f>
        <v>[PANAIT ANDREEA IULIA], profesor</v>
      </c>
      <c r="B4" s="234"/>
      <c r="C4" s="234"/>
      <c r="D4" s="6"/>
      <c r="E4" s="6"/>
      <c r="F4" s="6"/>
      <c r="G4" s="6"/>
      <c r="H4" s="6"/>
      <c r="I4" s="6"/>
      <c r="J4" s="6"/>
    </row>
    <row r="5" spans="1:12" ht="15.75">
      <c r="A5" s="234"/>
      <c r="B5" s="234"/>
      <c r="C5" s="234"/>
      <c r="D5" s="6"/>
      <c r="E5" s="6"/>
      <c r="F5" s="6"/>
      <c r="G5" s="6"/>
      <c r="H5" s="6"/>
      <c r="I5" s="6"/>
      <c r="J5" s="6"/>
    </row>
    <row r="6" spans="1:12" ht="15.75">
      <c r="A6" s="422" t="s">
        <v>110</v>
      </c>
      <c r="B6" s="422"/>
      <c r="C6" s="422"/>
      <c r="D6" s="422"/>
      <c r="E6" s="422"/>
      <c r="F6" s="422"/>
      <c r="G6" s="422"/>
      <c r="H6" s="422"/>
      <c r="I6" s="422"/>
      <c r="J6" s="6"/>
    </row>
    <row r="7" spans="1:12" ht="15.75">
      <c r="A7" s="421" t="str">
        <f>'Descriere indicatori'!B10&amp;". "&amp;'Descriere indicatori'!C10</f>
        <v xml:space="preserve">I7. Articole in extenso în reviste ştiinţifice recunoscute în domenii conexe* </v>
      </c>
      <c r="B7" s="421"/>
      <c r="C7" s="421"/>
      <c r="D7" s="421"/>
      <c r="E7" s="421"/>
      <c r="F7" s="421"/>
      <c r="G7" s="421"/>
      <c r="H7" s="421"/>
      <c r="I7" s="421"/>
      <c r="J7" s="6"/>
    </row>
    <row r="8" spans="1:12" ht="16.5" thickBot="1">
      <c r="A8" s="160"/>
      <c r="B8" s="160"/>
      <c r="C8" s="160"/>
      <c r="D8" s="160"/>
      <c r="E8" s="160"/>
      <c r="F8" s="160"/>
      <c r="G8" s="160"/>
      <c r="H8" s="160"/>
      <c r="I8" s="160"/>
      <c r="J8" s="6"/>
    </row>
    <row r="9" spans="1:12" ht="30.75" thickBot="1">
      <c r="A9" s="145" t="s">
        <v>55</v>
      </c>
      <c r="B9" s="146" t="s">
        <v>83</v>
      </c>
      <c r="C9" s="146" t="s">
        <v>52</v>
      </c>
      <c r="D9" s="146" t="s">
        <v>57</v>
      </c>
      <c r="E9" s="146" t="s">
        <v>80</v>
      </c>
      <c r="F9" s="147" t="s">
        <v>87</v>
      </c>
      <c r="G9" s="146" t="s">
        <v>58</v>
      </c>
      <c r="H9" s="146" t="s">
        <v>111</v>
      </c>
      <c r="I9" s="148" t="s">
        <v>90</v>
      </c>
      <c r="J9" s="6"/>
      <c r="K9" s="235" t="s">
        <v>108</v>
      </c>
    </row>
    <row r="10" spans="1:12" ht="15.75">
      <c r="A10" s="165">
        <v>1</v>
      </c>
      <c r="B10" s="166"/>
      <c r="C10" s="135"/>
      <c r="D10" s="135"/>
      <c r="E10" s="135"/>
      <c r="F10" s="136"/>
      <c r="G10" s="135"/>
      <c r="H10" s="167"/>
      <c r="I10" s="278"/>
      <c r="J10" s="6"/>
      <c r="K10" s="236">
        <v>5</v>
      </c>
      <c r="L10" s="328" t="s">
        <v>248</v>
      </c>
    </row>
    <row r="11" spans="1:12" ht="15.75">
      <c r="A11" s="138">
        <f>A10+1</f>
        <v>2</v>
      </c>
      <c r="B11" s="130"/>
      <c r="C11" s="130"/>
      <c r="D11" s="130"/>
      <c r="E11" s="35"/>
      <c r="F11" s="104"/>
      <c r="G11" s="104"/>
      <c r="H11" s="104"/>
      <c r="I11" s="273"/>
      <c r="J11" s="41"/>
    </row>
    <row r="12" spans="1:12" ht="15.75">
      <c r="A12" s="138">
        <f t="shared" ref="A12:A19" si="0">A11+1</f>
        <v>3</v>
      </c>
      <c r="B12" s="130"/>
      <c r="C12" s="102"/>
      <c r="D12" s="130"/>
      <c r="E12" s="168"/>
      <c r="F12" s="103"/>
      <c r="G12" s="104"/>
      <c r="H12" s="104"/>
      <c r="I12" s="273"/>
      <c r="J12" s="41"/>
    </row>
    <row r="13" spans="1:12" ht="15.75">
      <c r="A13" s="138">
        <f t="shared" si="0"/>
        <v>4</v>
      </c>
      <c r="B13" s="102"/>
      <c r="C13" s="102"/>
      <c r="D13" s="102"/>
      <c r="E13" s="168"/>
      <c r="F13" s="103"/>
      <c r="G13" s="104"/>
      <c r="H13" s="104"/>
      <c r="I13" s="273"/>
      <c r="J13" s="6"/>
    </row>
    <row r="14" spans="1:12" ht="15.75">
      <c r="A14" s="138">
        <f t="shared" si="0"/>
        <v>5</v>
      </c>
      <c r="B14" s="102"/>
      <c r="C14" s="102"/>
      <c r="D14" s="102"/>
      <c r="E14" s="168"/>
      <c r="F14" s="103"/>
      <c r="G14" s="103"/>
      <c r="H14" s="103"/>
      <c r="I14" s="273"/>
      <c r="J14" s="6"/>
    </row>
    <row r="15" spans="1:12" ht="15.75">
      <c r="A15" s="138">
        <f t="shared" si="0"/>
        <v>6</v>
      </c>
      <c r="B15" s="102"/>
      <c r="C15" s="102"/>
      <c r="D15" s="102"/>
      <c r="E15" s="168"/>
      <c r="F15" s="103"/>
      <c r="G15" s="103"/>
      <c r="H15" s="103"/>
      <c r="I15" s="273"/>
      <c r="J15" s="6"/>
    </row>
    <row r="16" spans="1:12" ht="15.75">
      <c r="A16" s="138">
        <f t="shared" si="0"/>
        <v>7</v>
      </c>
      <c r="B16" s="102"/>
      <c r="C16" s="102"/>
      <c r="D16" s="102"/>
      <c r="E16" s="35"/>
      <c r="F16" s="103"/>
      <c r="G16" s="103"/>
      <c r="H16" s="103"/>
      <c r="I16" s="273"/>
      <c r="J16" s="6"/>
    </row>
    <row r="17" spans="1:10" ht="15.75">
      <c r="A17" s="138">
        <f t="shared" si="0"/>
        <v>8</v>
      </c>
      <c r="B17" s="102"/>
      <c r="C17" s="102"/>
      <c r="D17" s="102"/>
      <c r="E17" s="168"/>
      <c r="F17" s="103"/>
      <c r="G17" s="103"/>
      <c r="H17" s="103"/>
      <c r="I17" s="273"/>
      <c r="J17" s="6"/>
    </row>
    <row r="18" spans="1:10" ht="15.75">
      <c r="A18" s="138">
        <f t="shared" si="0"/>
        <v>9</v>
      </c>
      <c r="B18" s="35"/>
      <c r="C18" s="169"/>
      <c r="D18" s="102"/>
      <c r="E18" s="168"/>
      <c r="F18" s="168"/>
      <c r="G18" s="168"/>
      <c r="H18" s="168"/>
      <c r="I18" s="283"/>
      <c r="J18" s="6"/>
    </row>
    <row r="19" spans="1:10" ht="16.5" thickBot="1">
      <c r="A19" s="164">
        <f t="shared" si="0"/>
        <v>10</v>
      </c>
      <c r="B19" s="107"/>
      <c r="C19" s="107"/>
      <c r="D19" s="107"/>
      <c r="E19" s="170"/>
      <c r="F19" s="108"/>
      <c r="G19" s="108"/>
      <c r="H19" s="108"/>
      <c r="I19" s="274"/>
      <c r="J19" s="6"/>
    </row>
    <row r="20" spans="1:10" ht="16.5" thickBot="1">
      <c r="A20" s="313"/>
      <c r="B20" s="110"/>
      <c r="C20" s="110"/>
      <c r="D20" s="110"/>
      <c r="E20" s="110"/>
      <c r="F20" s="110"/>
      <c r="G20" s="110"/>
      <c r="H20" s="112" t="str">
        <f>"Total "&amp;LEFT(A7,2)</f>
        <v>Total I7</v>
      </c>
      <c r="I20" s="113">
        <f>SUM(I10:I19)</f>
        <v>0</v>
      </c>
      <c r="J20" s="6"/>
    </row>
    <row r="21" spans="1:10">
      <c r="A21" s="37"/>
      <c r="B21" s="37"/>
      <c r="C21" s="37"/>
      <c r="D21" s="37"/>
      <c r="E21" s="37"/>
      <c r="F21" s="37"/>
      <c r="G21" s="37"/>
      <c r="H21" s="37"/>
      <c r="I21" s="38"/>
    </row>
    <row r="22" spans="1:10" ht="33.75" customHeight="1">
      <c r="A22" s="42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20"/>
      <c r="C22" s="420"/>
      <c r="D22" s="420"/>
      <c r="E22" s="420"/>
      <c r="F22" s="420"/>
      <c r="G22" s="420"/>
      <c r="H22" s="420"/>
      <c r="I22" s="420"/>
    </row>
    <row r="23" spans="1:10">
      <c r="A23" s="37"/>
    </row>
    <row r="24" spans="1:10">
      <c r="A24" s="3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BAZELE PROIECTĂRII</v>
      </c>
      <c r="B3" s="232"/>
      <c r="C3" s="232"/>
    </row>
    <row r="4" spans="1:12">
      <c r="A4" s="110" t="str">
        <f>'Date initiale'!C6&amp;", "&amp;'Date initiale'!C7</f>
        <v>[PANAIT ANDREEA IULIA], profesor</v>
      </c>
      <c r="B4" s="110"/>
      <c r="C4" s="110"/>
    </row>
    <row r="5" spans="1:12">
      <c r="A5" s="110"/>
      <c r="B5" s="110"/>
      <c r="C5" s="110"/>
    </row>
    <row r="6" spans="1:12" ht="15.75">
      <c r="A6" s="418" t="s">
        <v>110</v>
      </c>
      <c r="B6" s="418"/>
      <c r="C6" s="418"/>
      <c r="D6" s="418"/>
      <c r="E6" s="418"/>
      <c r="F6" s="418"/>
      <c r="G6" s="418"/>
      <c r="H6" s="418"/>
      <c r="I6" s="418"/>
    </row>
    <row r="7" spans="1:12" ht="15.75">
      <c r="A7" s="421" t="str">
        <f>'Descriere indicatori'!B11&amp;". "&amp;'Descriere indicatori'!C11</f>
        <v xml:space="preserve">I8. Studii in extenso apărute în volume colective publicate la edituri de prestigiu internaţional* </v>
      </c>
      <c r="B7" s="421"/>
      <c r="C7" s="421"/>
      <c r="D7" s="421"/>
      <c r="E7" s="421"/>
      <c r="F7" s="421"/>
      <c r="G7" s="421"/>
      <c r="H7" s="421"/>
      <c r="I7" s="421"/>
    </row>
    <row r="8" spans="1:12" ht="15.75" thickBot="1">
      <c r="A8" s="61"/>
      <c r="B8" s="61"/>
      <c r="C8" s="61"/>
      <c r="D8" s="61"/>
      <c r="E8" s="61"/>
      <c r="F8" s="61"/>
      <c r="G8" s="61"/>
      <c r="H8" s="61"/>
      <c r="I8" s="61"/>
    </row>
    <row r="9" spans="1:12" ht="30.75" thickBot="1">
      <c r="A9" s="145" t="s">
        <v>55</v>
      </c>
      <c r="B9" s="146" t="s">
        <v>83</v>
      </c>
      <c r="C9" s="146" t="s">
        <v>52</v>
      </c>
      <c r="D9" s="146" t="s">
        <v>57</v>
      </c>
      <c r="E9" s="146" t="s">
        <v>80</v>
      </c>
      <c r="F9" s="147" t="s">
        <v>87</v>
      </c>
      <c r="G9" s="146" t="s">
        <v>58</v>
      </c>
      <c r="H9" s="146" t="s">
        <v>111</v>
      </c>
      <c r="I9" s="148" t="s">
        <v>90</v>
      </c>
      <c r="K9" s="235" t="s">
        <v>108</v>
      </c>
    </row>
    <row r="10" spans="1:12">
      <c r="A10" s="95">
        <v>1</v>
      </c>
      <c r="B10" s="96"/>
      <c r="C10" s="96"/>
      <c r="D10" s="96"/>
      <c r="E10" s="97"/>
      <c r="F10" s="98"/>
      <c r="G10" s="98"/>
      <c r="H10" s="98"/>
      <c r="I10" s="278"/>
      <c r="K10" s="236">
        <v>10</v>
      </c>
      <c r="L10" s="328" t="s">
        <v>249</v>
      </c>
    </row>
    <row r="11" spans="1:12">
      <c r="A11" s="156">
        <f>A10+1</f>
        <v>2</v>
      </c>
      <c r="B11" s="154"/>
      <c r="C11" s="101"/>
      <c r="D11" s="154"/>
      <c r="E11" s="102"/>
      <c r="F11" s="103"/>
      <c r="G11" s="103"/>
      <c r="H11" s="103"/>
      <c r="I11" s="273"/>
    </row>
    <row r="12" spans="1:12">
      <c r="A12" s="156">
        <f t="shared" ref="A12:A18" si="0">A11+1</f>
        <v>3</v>
      </c>
      <c r="B12" s="101"/>
      <c r="C12" s="101"/>
      <c r="D12" s="101"/>
      <c r="E12" s="102"/>
      <c r="F12" s="103"/>
      <c r="G12" s="103"/>
      <c r="H12" s="103"/>
      <c r="I12" s="273"/>
    </row>
    <row r="13" spans="1:12">
      <c r="A13" s="156">
        <f t="shared" si="0"/>
        <v>4</v>
      </c>
      <c r="B13" s="101"/>
      <c r="C13" s="101"/>
      <c r="D13" s="101"/>
      <c r="E13" s="102"/>
      <c r="F13" s="103"/>
      <c r="G13" s="103"/>
      <c r="H13" s="103"/>
      <c r="I13" s="273"/>
    </row>
    <row r="14" spans="1:12">
      <c r="A14" s="156">
        <f t="shared" si="0"/>
        <v>5</v>
      </c>
      <c r="B14" s="101"/>
      <c r="C14" s="101"/>
      <c r="D14" s="101"/>
      <c r="E14" s="102"/>
      <c r="F14" s="103"/>
      <c r="G14" s="103"/>
      <c r="H14" s="103"/>
      <c r="I14" s="273"/>
    </row>
    <row r="15" spans="1:12">
      <c r="A15" s="156">
        <f t="shared" si="0"/>
        <v>6</v>
      </c>
      <c r="B15" s="101"/>
      <c r="C15" s="101"/>
      <c r="D15" s="101"/>
      <c r="E15" s="102"/>
      <c r="F15" s="103"/>
      <c r="G15" s="103"/>
      <c r="H15" s="103"/>
      <c r="I15" s="273"/>
    </row>
    <row r="16" spans="1:12">
      <c r="A16" s="156">
        <f t="shared" si="0"/>
        <v>7</v>
      </c>
      <c r="B16" s="101"/>
      <c r="C16" s="101"/>
      <c r="D16" s="101"/>
      <c r="E16" s="102"/>
      <c r="F16" s="103"/>
      <c r="G16" s="103"/>
      <c r="H16" s="103"/>
      <c r="I16" s="273"/>
    </row>
    <row r="17" spans="1:10">
      <c r="A17" s="156">
        <f t="shared" si="0"/>
        <v>8</v>
      </c>
      <c r="B17" s="101"/>
      <c r="C17" s="101"/>
      <c r="D17" s="101"/>
      <c r="E17" s="102"/>
      <c r="F17" s="103"/>
      <c r="G17" s="103"/>
      <c r="H17" s="103"/>
      <c r="I17" s="273"/>
    </row>
    <row r="18" spans="1:10">
      <c r="A18" s="156">
        <f t="shared" si="0"/>
        <v>9</v>
      </c>
      <c r="B18" s="101"/>
      <c r="C18" s="101"/>
      <c r="D18" s="101"/>
      <c r="E18" s="102"/>
      <c r="F18" s="103"/>
      <c r="G18" s="103"/>
      <c r="H18" s="103"/>
      <c r="I18" s="273"/>
    </row>
    <row r="19" spans="1:10" ht="15.75" thickBot="1">
      <c r="A19" s="111">
        <f>A18+1</f>
        <v>10</v>
      </c>
      <c r="B19" s="106"/>
      <c r="C19" s="106"/>
      <c r="D19" s="106"/>
      <c r="E19" s="107"/>
      <c r="F19" s="108"/>
      <c r="G19" s="108"/>
      <c r="H19" s="108"/>
      <c r="I19" s="274"/>
    </row>
    <row r="20" spans="1:10" ht="16.5" thickBot="1">
      <c r="A20" s="313"/>
      <c r="B20" s="110"/>
      <c r="C20" s="110"/>
      <c r="D20" s="110"/>
      <c r="E20" s="110"/>
      <c r="F20" s="110"/>
      <c r="G20" s="110"/>
      <c r="H20" s="112" t="str">
        <f>"Total "&amp;LEFT(A7,2)</f>
        <v>Total I8</v>
      </c>
      <c r="I20" s="113">
        <f>SUM(I10:I19)</f>
        <v>0</v>
      </c>
      <c r="J20" s="6"/>
    </row>
    <row r="22" spans="1:10" ht="33.75" customHeight="1">
      <c r="A22" s="42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20"/>
      <c r="C22" s="420"/>
      <c r="D22" s="420"/>
      <c r="E22" s="420"/>
      <c r="F22" s="420"/>
      <c r="G22" s="420"/>
      <c r="H22" s="420"/>
      <c r="I22" s="42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BAZELE PROIECTĂRII</v>
      </c>
      <c r="B3" s="232"/>
      <c r="C3" s="232"/>
    </row>
    <row r="4" spans="1:12">
      <c r="A4" s="110" t="str">
        <f>'Date initiale'!C6&amp;", "&amp;'Date initiale'!C7</f>
        <v>[PANAIT ANDREEA IULIA], profesor</v>
      </c>
      <c r="B4" s="110"/>
      <c r="C4" s="110"/>
    </row>
    <row r="5" spans="1:12">
      <c r="A5" s="110"/>
      <c r="B5" s="110"/>
      <c r="C5" s="110"/>
    </row>
    <row r="6" spans="1:12" ht="15.75">
      <c r="A6" s="418" t="s">
        <v>110</v>
      </c>
      <c r="B6" s="418"/>
      <c r="C6" s="418"/>
      <c r="D6" s="418"/>
      <c r="E6" s="418"/>
      <c r="F6" s="418"/>
      <c r="G6" s="418"/>
      <c r="H6" s="418"/>
      <c r="I6" s="418"/>
    </row>
    <row r="7" spans="1:12" ht="15.75" customHeight="1">
      <c r="A7" s="421" t="str">
        <f>'Descriere indicatori'!B12&amp;". "&amp;'Descriere indicatori'!C12</f>
        <v xml:space="preserve">I9. Studii in extenso apărute în volume colective publicate la edituri de prestigiu naţional* </v>
      </c>
      <c r="B7" s="421"/>
      <c r="C7" s="421"/>
      <c r="D7" s="421"/>
      <c r="E7" s="421"/>
      <c r="F7" s="421"/>
      <c r="G7" s="421"/>
      <c r="H7" s="421"/>
      <c r="I7" s="421"/>
      <c r="J7" s="172"/>
    </row>
    <row r="8" spans="1:12" ht="16.5" thickBot="1">
      <c r="A8" s="50"/>
      <c r="B8" s="50"/>
      <c r="C8" s="50"/>
      <c r="D8" s="50"/>
      <c r="E8" s="50"/>
      <c r="F8" s="50"/>
      <c r="G8" s="61"/>
      <c r="H8" s="50"/>
      <c r="I8" s="50"/>
      <c r="J8" s="50"/>
    </row>
    <row r="9" spans="1:12" ht="30.75" thickBot="1">
      <c r="A9" s="145" t="s">
        <v>55</v>
      </c>
      <c r="B9" s="146" t="s">
        <v>83</v>
      </c>
      <c r="C9" s="146" t="s">
        <v>56</v>
      </c>
      <c r="D9" s="146" t="s">
        <v>57</v>
      </c>
      <c r="E9" s="146" t="s">
        <v>80</v>
      </c>
      <c r="F9" s="147" t="s">
        <v>87</v>
      </c>
      <c r="G9" s="146" t="s">
        <v>58</v>
      </c>
      <c r="H9" s="146" t="s">
        <v>111</v>
      </c>
      <c r="I9" s="148" t="s">
        <v>90</v>
      </c>
      <c r="K9" s="235" t="s">
        <v>108</v>
      </c>
    </row>
    <row r="10" spans="1:12">
      <c r="A10" s="151">
        <v>1</v>
      </c>
      <c r="B10" s="166"/>
      <c r="C10" s="166"/>
      <c r="D10" s="166"/>
      <c r="E10" s="135"/>
      <c r="F10" s="136"/>
      <c r="G10" s="98"/>
      <c r="H10" s="136"/>
      <c r="I10" s="278"/>
      <c r="K10" s="236">
        <v>7</v>
      </c>
      <c r="L10" s="328" t="s">
        <v>249</v>
      </c>
    </row>
    <row r="11" spans="1:12">
      <c r="A11" s="173">
        <f>A10+1</f>
        <v>2</v>
      </c>
      <c r="B11" s="154"/>
      <c r="C11" s="154"/>
      <c r="D11" s="154"/>
      <c r="E11" s="168"/>
      <c r="F11" s="103"/>
      <c r="G11" s="103"/>
      <c r="H11" s="103"/>
      <c r="I11" s="273"/>
    </row>
    <row r="12" spans="1:12">
      <c r="A12" s="173">
        <f t="shared" ref="A12:A19" si="0">A11+1</f>
        <v>3</v>
      </c>
      <c r="B12" s="154"/>
      <c r="C12" s="101"/>
      <c r="D12" s="154"/>
      <c r="E12" s="168"/>
      <c r="F12" s="103"/>
      <c r="G12" s="103"/>
      <c r="H12" s="103"/>
      <c r="I12" s="273"/>
    </row>
    <row r="13" spans="1:12">
      <c r="A13" s="173">
        <f t="shared" si="0"/>
        <v>4</v>
      </c>
      <c r="B13" s="154"/>
      <c r="C13" s="101"/>
      <c r="D13" s="154"/>
      <c r="E13" s="168"/>
      <c r="F13" s="103"/>
      <c r="G13" s="103"/>
      <c r="H13" s="103"/>
      <c r="I13" s="273"/>
    </row>
    <row r="14" spans="1:12">
      <c r="A14" s="173">
        <f t="shared" si="0"/>
        <v>5</v>
      </c>
      <c r="B14" s="174"/>
      <c r="C14" s="174"/>
      <c r="D14" s="174"/>
      <c r="E14" s="174"/>
      <c r="F14" s="174"/>
      <c r="G14" s="103"/>
      <c r="H14" s="174"/>
      <c r="I14" s="284"/>
    </row>
    <row r="15" spans="1:12">
      <c r="A15" s="173">
        <f t="shared" si="0"/>
        <v>6</v>
      </c>
      <c r="B15" s="174"/>
      <c r="C15" s="174"/>
      <c r="D15" s="174"/>
      <c r="E15" s="174"/>
      <c r="F15" s="174"/>
      <c r="G15" s="103"/>
      <c r="H15" s="174"/>
      <c r="I15" s="284"/>
    </row>
    <row r="16" spans="1:12">
      <c r="A16" s="173">
        <f t="shared" si="0"/>
        <v>7</v>
      </c>
      <c r="B16" s="174"/>
      <c r="C16" s="174"/>
      <c r="D16" s="174"/>
      <c r="E16" s="174"/>
      <c r="F16" s="174"/>
      <c r="G16" s="103"/>
      <c r="H16" s="174"/>
      <c r="I16" s="284"/>
    </row>
    <row r="17" spans="1:10">
      <c r="A17" s="173">
        <f t="shared" si="0"/>
        <v>8</v>
      </c>
      <c r="B17" s="174"/>
      <c r="C17" s="174"/>
      <c r="D17" s="174"/>
      <c r="E17" s="174"/>
      <c r="F17" s="174"/>
      <c r="G17" s="103"/>
      <c r="H17" s="174"/>
      <c r="I17" s="284"/>
    </row>
    <row r="18" spans="1:10">
      <c r="A18" s="173">
        <f t="shared" si="0"/>
        <v>9</v>
      </c>
      <c r="B18" s="174"/>
      <c r="C18" s="174"/>
      <c r="D18" s="174"/>
      <c r="E18" s="174"/>
      <c r="F18" s="174"/>
      <c r="G18" s="103"/>
      <c r="H18" s="174"/>
      <c r="I18" s="284"/>
    </row>
    <row r="19" spans="1:10" ht="15.75" thickBot="1">
      <c r="A19" s="140">
        <f t="shared" si="0"/>
        <v>10</v>
      </c>
      <c r="B19" s="175"/>
      <c r="C19" s="175"/>
      <c r="D19" s="175"/>
      <c r="E19" s="175"/>
      <c r="F19" s="175"/>
      <c r="G19" s="108"/>
      <c r="H19" s="175"/>
      <c r="I19" s="285"/>
    </row>
    <row r="20" spans="1:10" ht="16.5" thickBot="1">
      <c r="A20" s="313"/>
      <c r="B20" s="110"/>
      <c r="C20" s="110"/>
      <c r="D20" s="110"/>
      <c r="E20" s="110"/>
      <c r="F20" s="110"/>
      <c r="G20" s="110"/>
      <c r="H20" s="112" t="str">
        <f>"Total "&amp;LEFT(A7,2)</f>
        <v>Total I9</v>
      </c>
      <c r="I20" s="113">
        <f>SUM(I10:I19)</f>
        <v>0</v>
      </c>
      <c r="J20" s="6"/>
    </row>
    <row r="22" spans="1:10" ht="33.75" customHeight="1">
      <c r="A22" s="42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20"/>
      <c r="C22" s="420"/>
      <c r="D22" s="420"/>
      <c r="E22" s="420"/>
      <c r="F22" s="420"/>
      <c r="G22" s="420"/>
      <c r="H22" s="420"/>
      <c r="I22" s="42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BAZELE PROIECTĂRII</v>
      </c>
      <c r="B3" s="232"/>
      <c r="C3" s="232"/>
    </row>
    <row r="4" spans="1:12">
      <c r="A4" s="110" t="str">
        <f>'Date initiale'!C6&amp;", "&amp;'Date initiale'!C7</f>
        <v>[PANAIT ANDREEA IULIA], profesor</v>
      </c>
      <c r="B4" s="110"/>
      <c r="C4" s="110"/>
    </row>
    <row r="5" spans="1:12">
      <c r="A5" s="110"/>
      <c r="B5" s="110"/>
      <c r="C5" s="110"/>
    </row>
    <row r="6" spans="1:12" ht="15.75">
      <c r="A6" s="418" t="s">
        <v>110</v>
      </c>
      <c r="B6" s="418"/>
      <c r="C6" s="418"/>
      <c r="D6" s="418"/>
      <c r="E6" s="418"/>
      <c r="F6" s="418"/>
      <c r="G6" s="418"/>
      <c r="H6" s="418"/>
      <c r="I6" s="418"/>
    </row>
    <row r="7" spans="1:12" ht="39" customHeight="1">
      <c r="A7" s="421" t="str">
        <f>'Descriere indicatori'!B13&amp;". "&amp;'Descriere indicatori'!C13</f>
        <v xml:space="preserve">I10. Studii in extenso apărute în volume colective publicate la edituri recunoscute în domeniu*, precum şi studiile aferente proiectelor* </v>
      </c>
      <c r="B7" s="421"/>
      <c r="C7" s="421"/>
      <c r="D7" s="421"/>
      <c r="E7" s="421"/>
      <c r="F7" s="421"/>
      <c r="G7" s="421"/>
      <c r="H7" s="421"/>
      <c r="I7" s="421"/>
    </row>
    <row r="8" spans="1:12" ht="17.25" customHeight="1" thickBot="1">
      <c r="A8" s="32"/>
      <c r="B8" s="50"/>
      <c r="C8" s="50"/>
      <c r="D8" s="50"/>
      <c r="E8" s="50"/>
      <c r="F8" s="50"/>
      <c r="G8" s="50"/>
      <c r="H8" s="50"/>
      <c r="I8" s="50"/>
    </row>
    <row r="9" spans="1:12" ht="30.75" thickBot="1">
      <c r="A9" s="145" t="s">
        <v>55</v>
      </c>
      <c r="B9" s="146" t="s">
        <v>83</v>
      </c>
      <c r="C9" s="146" t="s">
        <v>56</v>
      </c>
      <c r="D9" s="146" t="s">
        <v>57</v>
      </c>
      <c r="E9" s="146" t="s">
        <v>80</v>
      </c>
      <c r="F9" s="147" t="s">
        <v>87</v>
      </c>
      <c r="G9" s="146" t="s">
        <v>58</v>
      </c>
      <c r="H9" s="146" t="s">
        <v>111</v>
      </c>
      <c r="I9" s="148" t="s">
        <v>90</v>
      </c>
      <c r="K9" s="235" t="s">
        <v>108</v>
      </c>
    </row>
    <row r="10" spans="1:12" ht="15.75">
      <c r="A10" s="151">
        <v>1</v>
      </c>
      <c r="B10" s="97"/>
      <c r="C10" s="135"/>
      <c r="D10" s="218"/>
      <c r="E10" s="219"/>
      <c r="F10" s="135"/>
      <c r="G10" s="135"/>
      <c r="H10" s="135"/>
      <c r="I10" s="286"/>
      <c r="J10" s="184"/>
      <c r="K10" s="236" t="s">
        <v>160</v>
      </c>
      <c r="L10" s="328" t="s">
        <v>250</v>
      </c>
    </row>
    <row r="11" spans="1:12" ht="15.75">
      <c r="A11" s="152">
        <f>A10+1</f>
        <v>2</v>
      </c>
      <c r="B11" s="132"/>
      <c r="C11" s="155"/>
      <c r="D11" s="102"/>
      <c r="E11" s="168"/>
      <c r="F11" s="155"/>
      <c r="G11" s="155"/>
      <c r="H11" s="155"/>
      <c r="I11" s="279"/>
      <c r="J11" s="184"/>
      <c r="L11" s="328" t="s">
        <v>251</v>
      </c>
    </row>
    <row r="12" spans="1:12">
      <c r="A12" s="152">
        <f t="shared" ref="A12:A19" si="0">A11+1</f>
        <v>3</v>
      </c>
      <c r="B12" s="132"/>
      <c r="C12" s="132"/>
      <c r="D12" s="132"/>
      <c r="E12" s="35"/>
      <c r="F12" s="103"/>
      <c r="G12" s="103"/>
      <c r="H12" s="103"/>
      <c r="I12" s="273"/>
    </row>
    <row r="13" spans="1:12">
      <c r="A13" s="152">
        <f t="shared" si="0"/>
        <v>4</v>
      </c>
      <c r="B13" s="102"/>
      <c r="C13" s="102"/>
      <c r="D13" s="132"/>
      <c r="E13" s="35"/>
      <c r="F13" s="103"/>
      <c r="G13" s="103"/>
      <c r="H13" s="103"/>
      <c r="I13" s="273"/>
    </row>
    <row r="14" spans="1:12">
      <c r="A14" s="152">
        <f t="shared" si="0"/>
        <v>5</v>
      </c>
      <c r="B14" s="132"/>
      <c r="C14" s="102"/>
      <c r="D14" s="102"/>
      <c r="E14" s="168"/>
      <c r="F14" s="103"/>
      <c r="G14" s="103"/>
      <c r="H14" s="103"/>
      <c r="I14" s="273"/>
    </row>
    <row r="15" spans="1:12">
      <c r="A15" s="152">
        <f t="shared" si="0"/>
        <v>6</v>
      </c>
      <c r="B15" s="154"/>
      <c r="C15" s="154"/>
      <c r="D15" s="154"/>
      <c r="E15" s="168"/>
      <c r="F15" s="103"/>
      <c r="G15" s="103"/>
      <c r="H15" s="103"/>
      <c r="I15" s="273"/>
    </row>
    <row r="16" spans="1:12">
      <c r="A16" s="152">
        <f t="shared" si="0"/>
        <v>7</v>
      </c>
      <c r="B16" s="154"/>
      <c r="C16" s="101"/>
      <c r="D16" s="154"/>
      <c r="E16" s="168"/>
      <c r="F16" s="103"/>
      <c r="G16" s="103"/>
      <c r="H16" s="103"/>
      <c r="I16" s="273"/>
    </row>
    <row r="17" spans="1:9">
      <c r="A17" s="152">
        <f t="shared" si="0"/>
        <v>8</v>
      </c>
      <c r="B17" s="154"/>
      <c r="C17" s="101"/>
      <c r="D17" s="154"/>
      <c r="E17" s="168"/>
      <c r="F17" s="103"/>
      <c r="G17" s="103"/>
      <c r="H17" s="103"/>
      <c r="I17" s="273"/>
    </row>
    <row r="18" spans="1:9">
      <c r="A18" s="152">
        <f t="shared" si="0"/>
        <v>9</v>
      </c>
      <c r="B18" s="168"/>
      <c r="C18" s="35"/>
      <c r="D18" s="35"/>
      <c r="E18" s="35"/>
      <c r="F18" s="103"/>
      <c r="G18" s="103"/>
      <c r="H18" s="103"/>
      <c r="I18" s="273"/>
    </row>
    <row r="19" spans="1:9" ht="15.75" thickBot="1">
      <c r="A19" s="220">
        <f t="shared" si="0"/>
        <v>10</v>
      </c>
      <c r="B19" s="141"/>
      <c r="C19" s="107"/>
      <c r="D19" s="107"/>
      <c r="E19" s="170"/>
      <c r="F19" s="108"/>
      <c r="G19" s="108"/>
      <c r="H19" s="108"/>
      <c r="I19" s="274"/>
    </row>
    <row r="20" spans="1:9" ht="15.75" thickBot="1">
      <c r="A20" s="313"/>
      <c r="B20" s="139"/>
      <c r="C20" s="139"/>
      <c r="D20" s="171"/>
      <c r="E20" s="171"/>
      <c r="F20" s="171"/>
      <c r="G20" s="171"/>
      <c r="H20" s="112" t="str">
        <f>"Total "&amp;LEFT(A7,3)</f>
        <v>Total I10</v>
      </c>
      <c r="I20" s="221">
        <f>SUM(I10:I19)</f>
        <v>0</v>
      </c>
    </row>
    <row r="21" spans="1:9">
      <c r="B21" s="15"/>
      <c r="C21" s="17"/>
    </row>
    <row r="22" spans="1:9" ht="33.75" customHeight="1">
      <c r="A22" s="42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20"/>
      <c r="C22" s="420"/>
      <c r="D22" s="420"/>
      <c r="E22" s="420"/>
      <c r="F22" s="420"/>
      <c r="G22" s="420"/>
      <c r="H22" s="420"/>
      <c r="I22" s="420"/>
    </row>
    <row r="23" spans="1:9" ht="48" customHeight="1">
      <c r="A23" s="42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20"/>
      <c r="C23" s="420"/>
      <c r="D23" s="420"/>
      <c r="E23" s="420"/>
      <c r="F23" s="420"/>
      <c r="G23" s="420"/>
      <c r="H23" s="420"/>
      <c r="I23" s="420"/>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31"/>
  <sheetViews>
    <sheetView topLeftCell="A7" workbookViewId="0">
      <selection activeCell="A10" sqref="A10:I23"/>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BAZELE PROIECTĂRII</v>
      </c>
      <c r="B3" s="232"/>
      <c r="C3" s="232"/>
    </row>
    <row r="4" spans="1:12">
      <c r="A4" s="110" t="str">
        <f>'Date initiale'!C6&amp;", "&amp;'Date initiale'!C7</f>
        <v>[PANAIT ANDREEA IULIA], profesor</v>
      </c>
      <c r="B4" s="110"/>
      <c r="C4" s="110"/>
    </row>
    <row r="5" spans="1:12">
      <c r="A5" s="110"/>
      <c r="B5" s="110"/>
      <c r="C5" s="110"/>
    </row>
    <row r="6" spans="1:12" ht="15.75">
      <c r="A6" s="418" t="s">
        <v>110</v>
      </c>
      <c r="B6" s="418"/>
      <c r="C6" s="418"/>
      <c r="D6" s="418"/>
      <c r="E6" s="418"/>
      <c r="F6" s="418"/>
      <c r="G6" s="418"/>
      <c r="H6" s="418"/>
      <c r="I6" s="418"/>
      <c r="J6" s="33"/>
    </row>
    <row r="7" spans="1:12" ht="39" customHeight="1">
      <c r="A7" s="421"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21"/>
      <c r="C7" s="421"/>
      <c r="D7" s="421"/>
      <c r="E7" s="421"/>
      <c r="F7" s="421"/>
      <c r="G7" s="421"/>
      <c r="H7" s="421"/>
      <c r="I7" s="421"/>
      <c r="J7" s="32"/>
    </row>
    <row r="8" spans="1:12" ht="19.5" customHeight="1" thickBot="1">
      <c r="A8" s="50"/>
      <c r="B8" s="50"/>
      <c r="C8" s="50"/>
      <c r="D8" s="50"/>
      <c r="E8" s="50"/>
      <c r="F8" s="50"/>
      <c r="G8" s="50"/>
      <c r="H8" s="50"/>
      <c r="I8" s="50"/>
      <c r="J8" s="32"/>
    </row>
    <row r="9" spans="1:12" ht="63" customHeight="1" thickBot="1">
      <c r="A9" s="211" t="s">
        <v>55</v>
      </c>
      <c r="B9" s="212" t="s">
        <v>83</v>
      </c>
      <c r="C9" s="213" t="s">
        <v>52</v>
      </c>
      <c r="D9" s="213" t="s">
        <v>134</v>
      </c>
      <c r="E9" s="212" t="s">
        <v>87</v>
      </c>
      <c r="F9" s="213" t="s">
        <v>53</v>
      </c>
      <c r="G9" s="213" t="s">
        <v>79</v>
      </c>
      <c r="H9" s="212" t="s">
        <v>54</v>
      </c>
      <c r="I9" s="202" t="s">
        <v>147</v>
      </c>
      <c r="J9" s="2"/>
      <c r="K9" s="235" t="s">
        <v>108</v>
      </c>
    </row>
    <row r="10" spans="1:12" ht="236.25">
      <c r="A10" s="53">
        <v>1</v>
      </c>
      <c r="B10" s="26" t="s">
        <v>281</v>
      </c>
      <c r="C10" s="26" t="s">
        <v>325</v>
      </c>
      <c r="D10" s="43" t="s">
        <v>326</v>
      </c>
      <c r="E10" s="51">
        <v>2006</v>
      </c>
      <c r="F10" s="52" t="s">
        <v>327</v>
      </c>
      <c r="G10" s="26" t="s">
        <v>328</v>
      </c>
      <c r="H10" s="26"/>
      <c r="I10" s="287">
        <v>10</v>
      </c>
      <c r="K10" s="236" t="s">
        <v>161</v>
      </c>
      <c r="L10" s="328" t="s">
        <v>252</v>
      </c>
    </row>
    <row r="11" spans="1:12" ht="126">
      <c r="A11" s="54">
        <f>A10+1</f>
        <v>2</v>
      </c>
      <c r="B11" s="26" t="s">
        <v>281</v>
      </c>
      <c r="C11" s="20" t="s">
        <v>329</v>
      </c>
      <c r="D11" s="20" t="s">
        <v>330</v>
      </c>
      <c r="E11" s="19">
        <v>2009</v>
      </c>
      <c r="F11" s="25"/>
      <c r="G11" s="20" t="s">
        <v>328</v>
      </c>
      <c r="H11" s="19"/>
      <c r="I11" s="288">
        <v>10</v>
      </c>
    </row>
    <row r="12" spans="1:12" ht="173.25">
      <c r="A12" s="54">
        <f t="shared" ref="A12:A17" si="0">A11+1</f>
        <v>3</v>
      </c>
      <c r="B12" s="26" t="s">
        <v>281</v>
      </c>
      <c r="C12" s="20" t="s">
        <v>331</v>
      </c>
      <c r="D12" s="20" t="s">
        <v>332</v>
      </c>
      <c r="E12" s="19">
        <v>2010</v>
      </c>
      <c r="F12" s="21" t="s">
        <v>333</v>
      </c>
      <c r="G12" s="20" t="s">
        <v>334</v>
      </c>
      <c r="H12" s="19"/>
      <c r="I12" s="288">
        <v>10</v>
      </c>
    </row>
    <row r="13" spans="1:12" ht="204.75">
      <c r="A13" s="54">
        <f t="shared" si="0"/>
        <v>4</v>
      </c>
      <c r="B13" s="26" t="s">
        <v>281</v>
      </c>
      <c r="C13" s="20" t="s">
        <v>335</v>
      </c>
      <c r="D13" s="20" t="s">
        <v>336</v>
      </c>
      <c r="E13" s="20">
        <v>2012</v>
      </c>
      <c r="F13" s="21" t="s">
        <v>337</v>
      </c>
      <c r="G13" s="20" t="s">
        <v>338</v>
      </c>
      <c r="H13" s="20"/>
      <c r="I13" s="288">
        <v>10</v>
      </c>
    </row>
    <row r="14" spans="1:12" ht="110.25">
      <c r="A14" s="54">
        <f t="shared" si="0"/>
        <v>5</v>
      </c>
      <c r="B14" s="26" t="s">
        <v>281</v>
      </c>
      <c r="C14" s="20" t="s">
        <v>339</v>
      </c>
      <c r="D14" s="20" t="s">
        <v>340</v>
      </c>
      <c r="E14" s="20">
        <v>2012</v>
      </c>
      <c r="F14" s="20" t="s">
        <v>341</v>
      </c>
      <c r="G14" s="20" t="s">
        <v>342</v>
      </c>
      <c r="H14" s="20"/>
      <c r="I14" s="288">
        <v>15</v>
      </c>
    </row>
    <row r="15" spans="1:12" ht="110.25">
      <c r="A15" s="54">
        <f>A14+1</f>
        <v>6</v>
      </c>
      <c r="B15" s="26" t="s">
        <v>281</v>
      </c>
      <c r="C15" s="20" t="s">
        <v>343</v>
      </c>
      <c r="D15" s="20" t="s">
        <v>344</v>
      </c>
      <c r="E15" s="19">
        <v>2012</v>
      </c>
      <c r="F15" s="20" t="s">
        <v>341</v>
      </c>
      <c r="G15" s="20" t="s">
        <v>342</v>
      </c>
      <c r="H15" s="19"/>
      <c r="I15" s="288">
        <v>15</v>
      </c>
    </row>
    <row r="16" spans="1:12" ht="110.25">
      <c r="A16" s="54">
        <f t="shared" si="0"/>
        <v>7</v>
      </c>
      <c r="B16" s="26" t="s">
        <v>281</v>
      </c>
      <c r="C16" s="20" t="s">
        <v>345</v>
      </c>
      <c r="D16" s="20" t="s">
        <v>346</v>
      </c>
      <c r="E16" s="19">
        <v>2013</v>
      </c>
      <c r="F16" s="345">
        <v>42844</v>
      </c>
      <c r="G16" s="20" t="s">
        <v>347</v>
      </c>
      <c r="H16" s="19"/>
      <c r="I16" s="288">
        <v>15</v>
      </c>
    </row>
    <row r="17" spans="1:10" ht="110.25">
      <c r="A17" s="54">
        <f t="shared" si="0"/>
        <v>8</v>
      </c>
      <c r="B17" s="26" t="s">
        <v>281</v>
      </c>
      <c r="C17" s="20" t="s">
        <v>348</v>
      </c>
      <c r="D17" s="20" t="s">
        <v>349</v>
      </c>
      <c r="E17" s="19">
        <v>2015</v>
      </c>
      <c r="F17" s="345">
        <v>42822</v>
      </c>
      <c r="G17" s="346" t="s">
        <v>350</v>
      </c>
      <c r="H17" s="19"/>
      <c r="I17" s="288">
        <v>15</v>
      </c>
    </row>
    <row r="18" spans="1:10" ht="78.75">
      <c r="A18" s="54">
        <f>A17+1</f>
        <v>9</v>
      </c>
      <c r="B18" s="26" t="s">
        <v>281</v>
      </c>
      <c r="C18" s="20" t="s">
        <v>351</v>
      </c>
      <c r="D18" s="20" t="s">
        <v>352</v>
      </c>
      <c r="E18" s="20">
        <v>2016</v>
      </c>
      <c r="F18" s="25" t="s">
        <v>353</v>
      </c>
      <c r="G18" s="20" t="s">
        <v>354</v>
      </c>
      <c r="H18" s="20"/>
      <c r="I18" s="289">
        <v>15</v>
      </c>
    </row>
    <row r="19" spans="1:10" ht="47.25">
      <c r="A19" s="54">
        <f>A18+1</f>
        <v>10</v>
      </c>
      <c r="B19" s="26" t="s">
        <v>281</v>
      </c>
      <c r="C19" s="20" t="s">
        <v>355</v>
      </c>
      <c r="D19" s="20" t="s">
        <v>355</v>
      </c>
      <c r="E19" s="20">
        <v>2015</v>
      </c>
      <c r="F19" s="347">
        <v>43405</v>
      </c>
      <c r="G19" s="20" t="s">
        <v>356</v>
      </c>
      <c r="H19" s="20"/>
      <c r="I19" s="289">
        <v>15</v>
      </c>
    </row>
    <row r="20" spans="1:10" ht="75">
      <c r="A20" s="54">
        <f t="shared" ref="A20:A23" si="1">A19+1</f>
        <v>11</v>
      </c>
      <c r="B20" s="341" t="s">
        <v>357</v>
      </c>
      <c r="C20" s="342" t="s">
        <v>358</v>
      </c>
      <c r="D20" s="341" t="s">
        <v>359</v>
      </c>
      <c r="E20" s="348">
        <v>2018</v>
      </c>
      <c r="F20" s="348"/>
      <c r="G20" s="341" t="s">
        <v>360</v>
      </c>
      <c r="H20" s="341" t="s">
        <v>361</v>
      </c>
      <c r="I20" s="344">
        <v>10</v>
      </c>
    </row>
    <row r="21" spans="1:10" ht="195">
      <c r="A21" s="54">
        <f t="shared" si="1"/>
        <v>12</v>
      </c>
      <c r="B21" s="341" t="s">
        <v>362</v>
      </c>
      <c r="C21" s="342" t="s">
        <v>363</v>
      </c>
      <c r="D21" s="341" t="s">
        <v>364</v>
      </c>
      <c r="E21" s="348">
        <v>2018</v>
      </c>
      <c r="F21" s="348"/>
      <c r="G21" s="341" t="s">
        <v>365</v>
      </c>
      <c r="H21" s="341" t="s">
        <v>366</v>
      </c>
      <c r="I21" s="344">
        <v>15</v>
      </c>
    </row>
    <row r="22" spans="1:10" ht="195">
      <c r="A22" s="54">
        <f t="shared" si="1"/>
        <v>13</v>
      </c>
      <c r="B22" s="119" t="s">
        <v>367</v>
      </c>
      <c r="C22" s="120" t="s">
        <v>368</v>
      </c>
      <c r="D22" s="119" t="s">
        <v>369</v>
      </c>
      <c r="E22" s="121">
        <v>2019</v>
      </c>
      <c r="F22" s="12"/>
      <c r="G22" s="119" t="s">
        <v>370</v>
      </c>
      <c r="H22" s="119" t="s">
        <v>371</v>
      </c>
      <c r="I22" s="276">
        <v>15</v>
      </c>
    </row>
    <row r="23" spans="1:10" ht="63.75" thickBot="1">
      <c r="A23" s="54">
        <f t="shared" si="1"/>
        <v>14</v>
      </c>
      <c r="B23" s="42" t="s">
        <v>281</v>
      </c>
      <c r="C23" s="42" t="s">
        <v>372</v>
      </c>
      <c r="D23" s="42" t="s">
        <v>373</v>
      </c>
      <c r="E23" s="42">
        <v>2020</v>
      </c>
      <c r="F23" s="349" t="s">
        <v>374</v>
      </c>
      <c r="G23" s="350" t="s">
        <v>375</v>
      </c>
      <c r="H23" s="42"/>
      <c r="I23" s="351">
        <v>15</v>
      </c>
      <c r="J23" s="22"/>
    </row>
    <row r="24" spans="1:10" ht="16.5" thickBot="1">
      <c r="A24" s="54">
        <f t="shared" ref="A24" si="2">A23+1</f>
        <v>15</v>
      </c>
      <c r="B24" s="42"/>
      <c r="C24" s="55"/>
      <c r="D24" s="42"/>
      <c r="E24" s="42"/>
      <c r="F24" s="55"/>
      <c r="G24" s="55"/>
      <c r="H24" s="55"/>
      <c r="I24" s="290"/>
    </row>
    <row r="25" spans="1:10" ht="16.5" thickBot="1">
      <c r="A25" s="312"/>
      <c r="D25" s="23"/>
      <c r="E25" s="17"/>
      <c r="H25" s="112" t="str">
        <f>"Total "&amp;LEFT(A7,4)</f>
        <v>Total I11a</v>
      </c>
      <c r="I25" s="332">
        <f>SUM(I10:I24)</f>
        <v>185</v>
      </c>
    </row>
    <row r="26" spans="1:10" ht="15.75">
      <c r="A26" s="46"/>
      <c r="D26" s="24"/>
      <c r="E26" s="17"/>
    </row>
    <row r="27" spans="1:10">
      <c r="D27" s="24"/>
      <c r="E27" s="17"/>
    </row>
    <row r="28" spans="1:10">
      <c r="D28" s="23"/>
      <c r="E28" s="17"/>
    </row>
    <row r="29" spans="1:10">
      <c r="D29" s="23"/>
      <c r="E29" s="17"/>
    </row>
    <row r="30" spans="1:10">
      <c r="D30" s="23"/>
      <c r="E30" s="17"/>
    </row>
    <row r="31" spans="1:10">
      <c r="D31" s="15"/>
      <c r="E31"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8"/>
  <sheetViews>
    <sheetView topLeftCell="A7" workbookViewId="0">
      <selection activeCell="A7" sqref="A7:H7"/>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1" ht="15.75">
      <c r="A1" s="232" t="str">
        <f>'Date initiale'!C3</f>
        <v>Universitatea de Arhitectură și Urbanism "Ion Mincu" București</v>
      </c>
      <c r="B1" s="232"/>
      <c r="C1" s="232"/>
      <c r="D1" s="16"/>
    </row>
    <row r="2" spans="1:11" ht="15.75">
      <c r="A2" s="232" t="str">
        <f>'Date initiale'!B4&amp;" "&amp;'Date initiale'!C4</f>
        <v>Facultatea ARHITECTURA</v>
      </c>
      <c r="B2" s="232"/>
      <c r="C2" s="232"/>
      <c r="D2" s="16"/>
    </row>
    <row r="3" spans="1:11" ht="15.75">
      <c r="A3" s="232" t="str">
        <f>'Date initiale'!B5&amp;" "&amp;'Date initiale'!C5</f>
        <v>Departamentul BAZELE PROIECTĂRII</v>
      </c>
      <c r="B3" s="232"/>
      <c r="C3" s="232"/>
      <c r="D3" s="16"/>
    </row>
    <row r="4" spans="1:11">
      <c r="A4" s="110" t="str">
        <f>'Date initiale'!C6&amp;", "&amp;'Date initiale'!C7</f>
        <v>[PANAIT ANDREEA IULIA], profesor</v>
      </c>
      <c r="B4" s="110"/>
      <c r="C4" s="110"/>
    </row>
    <row r="5" spans="1:11">
      <c r="A5" s="110"/>
      <c r="B5" s="110"/>
      <c r="C5" s="110"/>
    </row>
    <row r="6" spans="1:11" ht="15.75">
      <c r="A6" s="418" t="s">
        <v>110</v>
      </c>
      <c r="B6" s="418"/>
      <c r="C6" s="418"/>
      <c r="D6" s="418"/>
      <c r="E6" s="418"/>
      <c r="F6" s="418"/>
      <c r="G6" s="418"/>
      <c r="H6" s="418"/>
      <c r="I6" s="33"/>
      <c r="J6" s="33"/>
    </row>
    <row r="7" spans="1:11" ht="48" customHeight="1">
      <c r="A7" s="421"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21"/>
      <c r="C7" s="421"/>
      <c r="D7" s="421"/>
      <c r="E7" s="421"/>
      <c r="F7" s="421"/>
      <c r="G7" s="421"/>
      <c r="H7" s="421"/>
      <c r="I7" s="172"/>
      <c r="J7" s="172"/>
    </row>
    <row r="8" spans="1:11" ht="21.75" customHeight="1" thickBot="1">
      <c r="A8" s="48"/>
      <c r="B8" s="48"/>
      <c r="C8" s="48"/>
      <c r="D8" s="48"/>
      <c r="E8" s="48"/>
      <c r="F8" s="48"/>
      <c r="G8" s="48"/>
      <c r="H8" s="48"/>
    </row>
    <row r="9" spans="1:11" ht="30.75" thickBot="1">
      <c r="A9" s="145" t="s">
        <v>55</v>
      </c>
      <c r="B9" s="201" t="s">
        <v>83</v>
      </c>
      <c r="C9" s="201" t="s">
        <v>136</v>
      </c>
      <c r="D9" s="201" t="s">
        <v>137</v>
      </c>
      <c r="E9" s="201" t="s">
        <v>75</v>
      </c>
      <c r="F9" s="201" t="s">
        <v>76</v>
      </c>
      <c r="G9" s="214" t="s">
        <v>135</v>
      </c>
      <c r="H9" s="202" t="s">
        <v>147</v>
      </c>
      <c r="J9" s="235" t="s">
        <v>108</v>
      </c>
    </row>
    <row r="10" spans="1:11" ht="60">
      <c r="A10" s="185">
        <v>1</v>
      </c>
      <c r="B10" s="120" t="s">
        <v>281</v>
      </c>
      <c r="C10" s="120" t="s">
        <v>376</v>
      </c>
      <c r="D10" s="115" t="s">
        <v>377</v>
      </c>
      <c r="E10" s="121">
        <v>2012</v>
      </c>
      <c r="F10" s="12"/>
      <c r="G10" s="120" t="s">
        <v>378</v>
      </c>
      <c r="H10" s="279">
        <v>10</v>
      </c>
      <c r="J10" s="236" t="s">
        <v>253</v>
      </c>
      <c r="K10" s="328" t="s">
        <v>256</v>
      </c>
    </row>
    <row r="11" spans="1:11" ht="45">
      <c r="A11" s="188">
        <f>A10+1</f>
        <v>2</v>
      </c>
      <c r="B11" s="120" t="s">
        <v>281</v>
      </c>
      <c r="C11" s="120" t="s">
        <v>379</v>
      </c>
      <c r="D11" s="115" t="s">
        <v>377</v>
      </c>
      <c r="E11" s="189">
        <v>2014</v>
      </c>
      <c r="F11" s="12"/>
      <c r="G11" s="190" t="s">
        <v>380</v>
      </c>
      <c r="H11" s="279">
        <v>10</v>
      </c>
      <c r="J11" s="236" t="s">
        <v>254</v>
      </c>
    </row>
    <row r="12" spans="1:11" ht="60">
      <c r="A12" s="188">
        <f t="shared" ref="A12:A26" si="0">A11+1</f>
        <v>3</v>
      </c>
      <c r="B12" s="120" t="s">
        <v>381</v>
      </c>
      <c r="C12" s="192" t="s">
        <v>382</v>
      </c>
      <c r="D12" s="115" t="s">
        <v>377</v>
      </c>
      <c r="E12" s="193">
        <v>2012</v>
      </c>
      <c r="F12" s="343" t="s">
        <v>383</v>
      </c>
      <c r="G12" s="194" t="s">
        <v>384</v>
      </c>
      <c r="H12" s="292">
        <v>15</v>
      </c>
      <c r="J12" s="236"/>
    </row>
    <row r="13" spans="1:11" ht="60">
      <c r="A13" s="188">
        <f t="shared" si="0"/>
        <v>4</v>
      </c>
      <c r="B13" s="120" t="s">
        <v>381</v>
      </c>
      <c r="C13" s="120" t="s">
        <v>385</v>
      </c>
      <c r="D13" s="115" t="s">
        <v>377</v>
      </c>
      <c r="E13" s="120">
        <v>2012</v>
      </c>
      <c r="F13" s="343" t="s">
        <v>383</v>
      </c>
      <c r="G13" s="190" t="s">
        <v>386</v>
      </c>
      <c r="H13" s="292">
        <v>15</v>
      </c>
      <c r="J13" s="236"/>
    </row>
    <row r="14" spans="1:11" ht="60">
      <c r="A14" s="188">
        <f t="shared" si="0"/>
        <v>5</v>
      </c>
      <c r="B14" s="120" t="s">
        <v>381</v>
      </c>
      <c r="C14" s="120" t="s">
        <v>387</v>
      </c>
      <c r="D14" s="115" t="s">
        <v>377</v>
      </c>
      <c r="E14" s="120">
        <v>2012</v>
      </c>
      <c r="F14" s="343" t="s">
        <v>383</v>
      </c>
      <c r="G14" s="190" t="s">
        <v>388</v>
      </c>
      <c r="H14" s="292">
        <v>15</v>
      </c>
      <c r="J14" s="236"/>
    </row>
    <row r="15" spans="1:11" ht="30">
      <c r="A15" s="188">
        <f t="shared" si="0"/>
        <v>6</v>
      </c>
      <c r="B15" s="120" t="s">
        <v>281</v>
      </c>
      <c r="C15" s="192" t="s">
        <v>389</v>
      </c>
      <c r="D15" s="115" t="s">
        <v>377</v>
      </c>
      <c r="E15" s="120">
        <v>2015</v>
      </c>
      <c r="F15" s="189" t="s">
        <v>390</v>
      </c>
      <c r="G15" s="190" t="s">
        <v>391</v>
      </c>
      <c r="H15" s="279">
        <v>15</v>
      </c>
      <c r="J15" s="236"/>
    </row>
    <row r="16" spans="1:11" ht="30">
      <c r="A16" s="188">
        <f t="shared" si="0"/>
        <v>7</v>
      </c>
      <c r="B16" s="120" t="s">
        <v>281</v>
      </c>
      <c r="C16" s="120" t="s">
        <v>392</v>
      </c>
      <c r="D16" s="115" t="s">
        <v>377</v>
      </c>
      <c r="E16" s="120">
        <v>2015</v>
      </c>
      <c r="F16" s="189" t="s">
        <v>390</v>
      </c>
      <c r="G16" s="190" t="s">
        <v>393</v>
      </c>
      <c r="H16" s="279">
        <v>15</v>
      </c>
      <c r="J16" s="236"/>
    </row>
    <row r="17" spans="1:10" ht="45">
      <c r="A17" s="188">
        <f t="shared" si="0"/>
        <v>8</v>
      </c>
      <c r="B17" s="120" t="s">
        <v>281</v>
      </c>
      <c r="C17" s="120" t="s">
        <v>394</v>
      </c>
      <c r="D17" s="115" t="s">
        <v>377</v>
      </c>
      <c r="E17" s="120">
        <v>2016</v>
      </c>
      <c r="F17" s="193" t="s">
        <v>395</v>
      </c>
      <c r="G17" s="194" t="s">
        <v>396</v>
      </c>
      <c r="H17" s="292">
        <v>15</v>
      </c>
      <c r="J17" s="236"/>
    </row>
    <row r="18" spans="1:10" ht="60">
      <c r="A18" s="188">
        <f t="shared" si="0"/>
        <v>9</v>
      </c>
      <c r="B18" s="120" t="s">
        <v>281</v>
      </c>
      <c r="C18" s="120" t="s">
        <v>397</v>
      </c>
      <c r="D18" s="115" t="s">
        <v>377</v>
      </c>
      <c r="E18" s="120">
        <v>2016</v>
      </c>
      <c r="F18" s="193" t="s">
        <v>353</v>
      </c>
      <c r="G18" s="194" t="s">
        <v>398</v>
      </c>
      <c r="H18" s="292">
        <v>15</v>
      </c>
      <c r="J18" s="236"/>
    </row>
    <row r="19" spans="1:10" ht="45">
      <c r="A19" s="188">
        <f t="shared" si="0"/>
        <v>10</v>
      </c>
      <c r="B19" s="120" t="s">
        <v>281</v>
      </c>
      <c r="C19" s="120" t="s">
        <v>399</v>
      </c>
      <c r="D19" s="115" t="s">
        <v>377</v>
      </c>
      <c r="E19" s="120">
        <v>2016</v>
      </c>
      <c r="F19" s="193" t="s">
        <v>400</v>
      </c>
      <c r="G19" s="194" t="s">
        <v>401</v>
      </c>
      <c r="H19" s="292">
        <v>15</v>
      </c>
      <c r="I19" s="22"/>
      <c r="J19" s="236" t="s">
        <v>255</v>
      </c>
    </row>
    <row r="20" spans="1:10" ht="90">
      <c r="A20" s="188">
        <f t="shared" si="0"/>
        <v>11</v>
      </c>
      <c r="B20" s="120" t="s">
        <v>402</v>
      </c>
      <c r="C20" s="120" t="s">
        <v>403</v>
      </c>
      <c r="D20" s="115" t="s">
        <v>377</v>
      </c>
      <c r="E20" s="189">
        <v>2016</v>
      </c>
      <c r="F20" s="352" t="s">
        <v>404</v>
      </c>
      <c r="G20" s="190" t="s">
        <v>380</v>
      </c>
      <c r="H20" s="279">
        <v>10</v>
      </c>
      <c r="I20" s="22"/>
    </row>
    <row r="21" spans="1:10" ht="60">
      <c r="A21" s="188">
        <f t="shared" si="0"/>
        <v>12</v>
      </c>
      <c r="B21" s="120" t="s">
        <v>405</v>
      </c>
      <c r="C21" s="120" t="s">
        <v>406</v>
      </c>
      <c r="D21" s="115" t="s">
        <v>377</v>
      </c>
      <c r="E21" s="120">
        <v>2016</v>
      </c>
      <c r="F21" s="193" t="s">
        <v>407</v>
      </c>
      <c r="G21" s="194" t="s">
        <v>408</v>
      </c>
      <c r="H21" s="292">
        <v>15</v>
      </c>
    </row>
    <row r="22" spans="1:10" ht="60">
      <c r="A22" s="188">
        <f t="shared" si="0"/>
        <v>13</v>
      </c>
      <c r="B22" s="120" t="s">
        <v>405</v>
      </c>
      <c r="C22" s="120" t="s">
        <v>409</v>
      </c>
      <c r="D22" s="115" t="s">
        <v>377</v>
      </c>
      <c r="E22" s="120">
        <v>2017</v>
      </c>
      <c r="F22" s="189" t="s">
        <v>374</v>
      </c>
      <c r="G22" s="190" t="s">
        <v>410</v>
      </c>
      <c r="H22" s="279">
        <v>7.5</v>
      </c>
      <c r="I22" s="22"/>
    </row>
    <row r="23" spans="1:10" ht="105">
      <c r="A23" s="188">
        <f t="shared" si="0"/>
        <v>14</v>
      </c>
      <c r="B23" s="120" t="s">
        <v>405</v>
      </c>
      <c r="C23" s="120" t="s">
        <v>411</v>
      </c>
      <c r="D23" s="115" t="s">
        <v>377</v>
      </c>
      <c r="E23" s="120">
        <v>2018</v>
      </c>
      <c r="F23" s="357" t="s">
        <v>407</v>
      </c>
      <c r="G23" s="357" t="s">
        <v>412</v>
      </c>
      <c r="H23" s="358">
        <v>15</v>
      </c>
    </row>
    <row r="24" spans="1:10" ht="30">
      <c r="A24" s="188">
        <f t="shared" si="0"/>
        <v>15</v>
      </c>
      <c r="B24" s="192" t="s">
        <v>281</v>
      </c>
      <c r="C24" s="353" t="s">
        <v>413</v>
      </c>
      <c r="D24" s="115" t="s">
        <v>377</v>
      </c>
      <c r="E24" s="353">
        <v>2020</v>
      </c>
      <c r="F24" s="354" t="s">
        <v>414</v>
      </c>
      <c r="G24" s="355"/>
      <c r="H24" s="356">
        <v>10</v>
      </c>
      <c r="I24" s="22"/>
    </row>
    <row r="25" spans="1:10" ht="60">
      <c r="A25" s="188">
        <f t="shared" si="0"/>
        <v>16</v>
      </c>
      <c r="B25" s="120" t="s">
        <v>415</v>
      </c>
      <c r="C25" s="120" t="s">
        <v>416</v>
      </c>
      <c r="D25" s="115" t="s">
        <v>377</v>
      </c>
      <c r="E25" s="120">
        <v>2021</v>
      </c>
      <c r="F25" s="189" t="s">
        <v>417</v>
      </c>
      <c r="G25" s="190" t="s">
        <v>418</v>
      </c>
      <c r="H25" s="279">
        <v>10</v>
      </c>
      <c r="I25" s="22"/>
    </row>
    <row r="26" spans="1:10" ht="45.75" thickBot="1">
      <c r="A26" s="195">
        <f t="shared" si="0"/>
        <v>17</v>
      </c>
      <c r="B26" s="126" t="s">
        <v>415</v>
      </c>
      <c r="C26" s="126" t="s">
        <v>419</v>
      </c>
      <c r="D26" s="350" t="s">
        <v>377</v>
      </c>
      <c r="E26" s="126">
        <v>2022</v>
      </c>
      <c r="F26" s="196" t="s">
        <v>417</v>
      </c>
      <c r="G26" s="197" t="s">
        <v>420</v>
      </c>
      <c r="H26" s="293">
        <v>10</v>
      </c>
    </row>
    <row r="27" spans="1:10" ht="15.75" thickBot="1">
      <c r="A27" s="199"/>
      <c r="B27" s="199"/>
      <c r="C27" s="199"/>
      <c r="D27" s="199"/>
      <c r="E27" s="199"/>
      <c r="G27" s="359" t="str">
        <f>"Total "&amp;LEFT(A7,4)</f>
        <v>Total I11b</v>
      </c>
      <c r="H27" s="360">
        <f>SUM(H10:H26)</f>
        <v>217.5</v>
      </c>
    </row>
    <row r="28" spans="1:10" ht="15.75">
      <c r="A28" s="22"/>
      <c r="B28" s="22"/>
      <c r="C28" s="22"/>
      <c r="D28" s="22"/>
      <c r="E28" s="22"/>
      <c r="F28" s="22"/>
      <c r="G28" s="22"/>
      <c r="H28" s="22"/>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5"/>
  <sheetViews>
    <sheetView topLeftCell="A16" workbookViewId="0">
      <selection activeCell="J13" sqref="J13"/>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32" t="str">
        <f>'Date initiale'!C3</f>
        <v>Universitatea de Arhitectură și Urbanism "Ion Mincu" București</v>
      </c>
      <c r="B1" s="232"/>
      <c r="C1" s="232"/>
    </row>
    <row r="2" spans="1:10">
      <c r="A2" s="232" t="str">
        <f>'Date initiale'!B4&amp;" "&amp;'Date initiale'!C4</f>
        <v>Facultatea ARHITECTURA</v>
      </c>
      <c r="B2" s="232"/>
      <c r="C2" s="232"/>
    </row>
    <row r="3" spans="1:10">
      <c r="A3" s="232" t="str">
        <f>'Date initiale'!B5&amp;" "&amp;'Date initiale'!C5</f>
        <v>Departamentul BAZELE PROIECTĂRII</v>
      </c>
      <c r="B3" s="232"/>
      <c r="C3" s="232"/>
    </row>
    <row r="4" spans="1:10">
      <c r="A4" s="110" t="str">
        <f>'Date initiale'!C6&amp;", "&amp;'Date initiale'!C7</f>
        <v>[PANAIT ANDREEA IULIA], profesor</v>
      </c>
      <c r="B4" s="110"/>
      <c r="C4" s="110"/>
    </row>
    <row r="5" spans="1:10">
      <c r="A5" s="110"/>
      <c r="B5" s="110"/>
      <c r="C5" s="110"/>
    </row>
    <row r="6" spans="1:10" ht="15.75">
      <c r="A6" s="423" t="s">
        <v>110</v>
      </c>
      <c r="B6" s="423"/>
      <c r="C6" s="423"/>
      <c r="D6" s="423"/>
      <c r="E6" s="423"/>
      <c r="F6" s="423"/>
      <c r="G6" s="423"/>
    </row>
    <row r="7" spans="1:10" ht="15.75">
      <c r="A7" s="421" t="str">
        <f>'Descriere indicatori'!B14&amp;"c. "&amp;'Descriere indicatori'!C16</f>
        <v>I11c. Susţinere comunicare publică în cadrul conferinţelor, colocviilor, seminariilor internaţionale/naţionale</v>
      </c>
      <c r="B7" s="421"/>
      <c r="C7" s="421"/>
      <c r="D7" s="421"/>
      <c r="E7" s="421"/>
      <c r="F7" s="421"/>
      <c r="G7" s="421"/>
      <c r="H7" s="172"/>
    </row>
    <row r="8" spans="1:10" ht="16.5" thickBot="1">
      <c r="A8" s="50"/>
      <c r="B8" s="50"/>
      <c r="C8" s="50"/>
      <c r="D8" s="50"/>
      <c r="E8" s="50"/>
      <c r="F8" s="50"/>
      <c r="G8" s="50"/>
      <c r="H8" s="50"/>
    </row>
    <row r="9" spans="1:10" ht="30.75" thickBot="1">
      <c r="A9" s="145" t="s">
        <v>55</v>
      </c>
      <c r="B9" s="201" t="s">
        <v>83</v>
      </c>
      <c r="C9" s="201" t="s">
        <v>73</v>
      </c>
      <c r="D9" s="201" t="s">
        <v>74</v>
      </c>
      <c r="E9" s="201" t="s">
        <v>75</v>
      </c>
      <c r="F9" s="201" t="s">
        <v>76</v>
      </c>
      <c r="G9" s="202" t="s">
        <v>147</v>
      </c>
      <c r="I9" s="235" t="s">
        <v>108</v>
      </c>
    </row>
    <row r="10" spans="1:10" ht="126">
      <c r="A10" s="203">
        <v>1</v>
      </c>
      <c r="B10" s="186" t="s">
        <v>281</v>
      </c>
      <c r="C10" s="204" t="s">
        <v>421</v>
      </c>
      <c r="D10" s="43" t="s">
        <v>326</v>
      </c>
      <c r="E10" s="51">
        <v>2006</v>
      </c>
      <c r="F10" s="52" t="s">
        <v>327</v>
      </c>
      <c r="G10" s="291">
        <v>3</v>
      </c>
      <c r="I10" s="236" t="s">
        <v>163</v>
      </c>
      <c r="J10" s="328" t="s">
        <v>257</v>
      </c>
    </row>
    <row r="11" spans="1:10" ht="78.75">
      <c r="A11" s="205">
        <f>A10+1</f>
        <v>2</v>
      </c>
      <c r="B11" s="186" t="s">
        <v>281</v>
      </c>
      <c r="C11" s="29" t="s">
        <v>422</v>
      </c>
      <c r="D11" s="20" t="s">
        <v>330</v>
      </c>
      <c r="E11" s="19">
        <v>2009</v>
      </c>
      <c r="F11" s="25" t="s">
        <v>423</v>
      </c>
      <c r="G11" s="294">
        <v>3</v>
      </c>
    </row>
    <row r="12" spans="1:10" ht="94.5">
      <c r="A12" s="205">
        <f t="shared" ref="A12:A17" si="0">A11+1</f>
        <v>3</v>
      </c>
      <c r="B12" s="186" t="s">
        <v>281</v>
      </c>
      <c r="C12" s="207" t="s">
        <v>424</v>
      </c>
      <c r="D12" s="20" t="s">
        <v>332</v>
      </c>
      <c r="E12" s="19">
        <v>2010</v>
      </c>
      <c r="F12" s="21" t="s">
        <v>333</v>
      </c>
      <c r="G12" s="294">
        <v>3</v>
      </c>
    </row>
    <row r="13" spans="1:10" ht="94.5">
      <c r="A13" s="205">
        <f t="shared" si="0"/>
        <v>4</v>
      </c>
      <c r="B13" s="186" t="s">
        <v>281</v>
      </c>
      <c r="C13" s="120" t="s">
        <v>425</v>
      </c>
      <c r="D13" s="20" t="s">
        <v>336</v>
      </c>
      <c r="E13" s="20">
        <v>2012</v>
      </c>
      <c r="F13" s="21" t="s">
        <v>337</v>
      </c>
      <c r="G13" s="279">
        <v>5</v>
      </c>
    </row>
    <row r="14" spans="1:10" ht="63">
      <c r="A14" s="205">
        <f t="shared" si="0"/>
        <v>5</v>
      </c>
      <c r="B14" s="186" t="s">
        <v>281</v>
      </c>
      <c r="C14" s="120" t="s">
        <v>426</v>
      </c>
      <c r="D14" s="20" t="s">
        <v>340</v>
      </c>
      <c r="E14" s="20">
        <v>2012</v>
      </c>
      <c r="F14" s="20" t="s">
        <v>341</v>
      </c>
      <c r="G14" s="279">
        <v>5</v>
      </c>
    </row>
    <row r="15" spans="1:10" ht="63">
      <c r="A15" s="205">
        <f t="shared" si="0"/>
        <v>6</v>
      </c>
      <c r="B15" s="186" t="s">
        <v>281</v>
      </c>
      <c r="C15" s="120" t="s">
        <v>427</v>
      </c>
      <c r="D15" s="20" t="s">
        <v>346</v>
      </c>
      <c r="E15" s="19">
        <v>2013</v>
      </c>
      <c r="F15" s="345">
        <v>42844</v>
      </c>
      <c r="G15" s="279">
        <v>5</v>
      </c>
    </row>
    <row r="16" spans="1:10" ht="47.25">
      <c r="A16" s="205">
        <f t="shared" si="0"/>
        <v>7</v>
      </c>
      <c r="B16" s="186" t="s">
        <v>281</v>
      </c>
      <c r="C16" s="120" t="s">
        <v>428</v>
      </c>
      <c r="D16" s="20" t="s">
        <v>349</v>
      </c>
      <c r="E16" s="19">
        <v>2015</v>
      </c>
      <c r="F16" s="345">
        <v>42822</v>
      </c>
      <c r="G16" s="279">
        <v>5</v>
      </c>
    </row>
    <row r="17" spans="1:7" ht="47.25">
      <c r="A17" s="205">
        <f t="shared" si="0"/>
        <v>8</v>
      </c>
      <c r="B17" s="186" t="s">
        <v>281</v>
      </c>
      <c r="C17" s="120" t="s">
        <v>352</v>
      </c>
      <c r="D17" s="20" t="s">
        <v>352</v>
      </c>
      <c r="E17" s="20">
        <v>2016</v>
      </c>
      <c r="F17" s="25" t="s">
        <v>353</v>
      </c>
      <c r="G17" s="279">
        <v>5</v>
      </c>
    </row>
    <row r="18" spans="1:7">
      <c r="A18" s="205">
        <f t="shared" ref="A18:A19" si="1">A17+1</f>
        <v>9</v>
      </c>
      <c r="B18" s="120"/>
      <c r="C18" s="120"/>
      <c r="D18" s="120"/>
      <c r="E18" s="120"/>
      <c r="F18" s="189"/>
      <c r="G18" s="279"/>
    </row>
    <row r="19" spans="1:7" ht="15.75" thickBot="1">
      <c r="A19" s="208">
        <f t="shared" si="1"/>
        <v>10</v>
      </c>
      <c r="B19" s="126"/>
      <c r="C19" s="209"/>
      <c r="D19" s="126"/>
      <c r="E19" s="126"/>
      <c r="F19" s="210"/>
      <c r="G19" s="293"/>
    </row>
    <row r="20" spans="1:7" ht="15.75" thickBot="1">
      <c r="A20" s="308"/>
      <c r="D20" s="17"/>
      <c r="F20" s="149" t="str">
        <f>"Total "&amp;LEFT(A7,4)</f>
        <v>Total I11c</v>
      </c>
      <c r="G20" s="150">
        <f>SUM(G10:G19)</f>
        <v>34</v>
      </c>
    </row>
    <row r="21" spans="1:7">
      <c r="D21" s="17"/>
    </row>
    <row r="22" spans="1:7">
      <c r="D22" s="17"/>
    </row>
    <row r="23" spans="1:7">
      <c r="B23" s="17"/>
      <c r="D23" s="17"/>
    </row>
    <row r="24" spans="1:7">
      <c r="B24" s="17"/>
      <c r="D24" s="17"/>
    </row>
    <row r="25" spans="1:7">
      <c r="B25" s="17"/>
      <c r="D25"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2" t="str">
        <f>'Date initiale'!C3</f>
        <v>Universitatea de Arhitectură și Urbanism "Ion Mincu" București</v>
      </c>
      <c r="B1" s="232"/>
      <c r="C1" s="232"/>
      <c r="D1" s="16"/>
      <c r="E1" s="16"/>
      <c r="F1" s="16"/>
    </row>
    <row r="2" spans="1:11" ht="15.75">
      <c r="A2" s="232" t="str">
        <f>'Date initiale'!B4&amp;" "&amp;'Date initiale'!C4</f>
        <v>Facultatea ARHITECTURA</v>
      </c>
      <c r="B2" s="232"/>
      <c r="C2" s="232"/>
      <c r="D2" s="16"/>
      <c r="E2" s="16"/>
      <c r="F2" s="16"/>
    </row>
    <row r="3" spans="1:11" ht="15.75">
      <c r="A3" s="232" t="str">
        <f>'Date initiale'!B5&amp;" "&amp;'Date initiale'!C5</f>
        <v>Departamentul BAZELE PROIECTĂRII</v>
      </c>
      <c r="B3" s="232"/>
      <c r="C3" s="232"/>
      <c r="D3" s="16"/>
      <c r="E3" s="16"/>
      <c r="F3" s="16"/>
    </row>
    <row r="4" spans="1:11" ht="15.75">
      <c r="A4" s="233" t="str">
        <f>'Date initiale'!C6&amp;", "&amp;'Date initiale'!C7</f>
        <v>[PANAIT ANDREEA IULIA], profesor</v>
      </c>
      <c r="B4" s="233"/>
      <c r="C4" s="233"/>
      <c r="D4" s="16"/>
      <c r="E4" s="16"/>
      <c r="F4" s="16"/>
    </row>
    <row r="5" spans="1:11" ht="15.75">
      <c r="A5" s="233"/>
      <c r="B5" s="233"/>
      <c r="C5" s="233"/>
      <c r="D5" s="16"/>
      <c r="E5" s="16"/>
      <c r="F5" s="16"/>
    </row>
    <row r="6" spans="1:11" ht="15.75">
      <c r="A6" s="418" t="s">
        <v>110</v>
      </c>
      <c r="B6" s="418"/>
      <c r="C6" s="418"/>
      <c r="D6" s="418"/>
      <c r="E6" s="418"/>
      <c r="F6" s="418"/>
      <c r="G6" s="418"/>
      <c r="H6" s="418"/>
    </row>
    <row r="7" spans="1:11" ht="50.25" customHeight="1">
      <c r="A7" s="421"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21"/>
      <c r="C7" s="421"/>
      <c r="D7" s="421"/>
      <c r="E7" s="421"/>
      <c r="F7" s="421"/>
      <c r="G7" s="421"/>
      <c r="H7" s="421"/>
      <c r="I7" s="28"/>
      <c r="K7" s="28"/>
    </row>
    <row r="8" spans="1:11" ht="16.5" thickBot="1">
      <c r="A8" s="45"/>
      <c r="B8" s="45"/>
      <c r="C8" s="45"/>
      <c r="D8" s="45"/>
      <c r="E8" s="45"/>
      <c r="F8" s="45"/>
      <c r="G8" s="45"/>
      <c r="H8" s="45"/>
    </row>
    <row r="9" spans="1:11" ht="46.5" customHeight="1" thickBot="1">
      <c r="A9" s="176" t="s">
        <v>55</v>
      </c>
      <c r="B9" s="201" t="s">
        <v>72</v>
      </c>
      <c r="C9" s="217" t="s">
        <v>70</v>
      </c>
      <c r="D9" s="217" t="s">
        <v>71</v>
      </c>
      <c r="E9" s="201" t="s">
        <v>139</v>
      </c>
      <c r="F9" s="201" t="s">
        <v>138</v>
      </c>
      <c r="G9" s="217" t="s">
        <v>87</v>
      </c>
      <c r="H9" s="202" t="s">
        <v>147</v>
      </c>
      <c r="J9" s="235" t="s">
        <v>108</v>
      </c>
    </row>
    <row r="10" spans="1:11">
      <c r="A10" s="185">
        <v>1</v>
      </c>
      <c r="B10" s="116"/>
      <c r="C10" s="116"/>
      <c r="D10" s="116"/>
      <c r="E10" s="116"/>
      <c r="F10" s="116"/>
      <c r="G10" s="116"/>
      <c r="H10" s="295"/>
      <c r="J10" s="236" t="s">
        <v>164</v>
      </c>
      <c r="K10" s="328" t="s">
        <v>258</v>
      </c>
    </row>
    <row r="11" spans="1:11">
      <c r="A11" s="215">
        <f>A10+1</f>
        <v>2</v>
      </c>
      <c r="B11" s="120"/>
      <c r="C11" s="120"/>
      <c r="D11" s="120"/>
      <c r="E11" s="120"/>
      <c r="F11" s="120"/>
      <c r="G11" s="120"/>
      <c r="H11" s="279"/>
    </row>
    <row r="12" spans="1:11">
      <c r="A12" s="215">
        <f t="shared" ref="A12:A19" si="0">A11+1</f>
        <v>3</v>
      </c>
      <c r="B12" s="120"/>
      <c r="C12" s="120"/>
      <c r="D12" s="120"/>
      <c r="E12" s="120"/>
      <c r="F12" s="120"/>
      <c r="G12" s="120"/>
      <c r="H12" s="279"/>
    </row>
    <row r="13" spans="1:11">
      <c r="A13" s="215">
        <f t="shared" si="0"/>
        <v>4</v>
      </c>
      <c r="B13" s="189"/>
      <c r="C13" s="120"/>
      <c r="D13" s="120"/>
      <c r="E13" s="120"/>
      <c r="F13" s="120"/>
      <c r="G13" s="120"/>
      <c r="H13" s="279"/>
    </row>
    <row r="14" spans="1:11">
      <c r="A14" s="215">
        <f t="shared" si="0"/>
        <v>5</v>
      </c>
      <c r="B14" s="189"/>
      <c r="C14" s="120"/>
      <c r="D14" s="120"/>
      <c r="E14" s="120"/>
      <c r="F14" s="120"/>
      <c r="G14" s="120"/>
      <c r="H14" s="279"/>
    </row>
    <row r="15" spans="1:11">
      <c r="A15" s="215">
        <f t="shared" si="0"/>
        <v>6</v>
      </c>
      <c r="B15" s="120"/>
      <c r="C15" s="120"/>
      <c r="D15" s="120"/>
      <c r="E15" s="120"/>
      <c r="F15" s="120"/>
      <c r="G15" s="120"/>
      <c r="H15" s="279"/>
    </row>
    <row r="16" spans="1:11">
      <c r="A16" s="215">
        <f t="shared" si="0"/>
        <v>7</v>
      </c>
      <c r="B16" s="189"/>
      <c r="C16" s="120"/>
      <c r="D16" s="120"/>
      <c r="E16" s="120"/>
      <c r="F16" s="120"/>
      <c r="G16" s="120"/>
      <c r="H16" s="279"/>
    </row>
    <row r="17" spans="1:8">
      <c r="A17" s="215">
        <f t="shared" si="0"/>
        <v>8</v>
      </c>
      <c r="B17" s="120"/>
      <c r="C17" s="120"/>
      <c r="D17" s="120"/>
      <c r="E17" s="120"/>
      <c r="F17" s="120"/>
      <c r="G17" s="120"/>
      <c r="H17" s="279"/>
    </row>
    <row r="18" spans="1:8">
      <c r="A18" s="216">
        <f t="shared" si="0"/>
        <v>9</v>
      </c>
      <c r="B18" s="189"/>
      <c r="C18" s="120"/>
      <c r="D18" s="120"/>
      <c r="E18" s="120"/>
      <c r="F18" s="120"/>
      <c r="G18" s="120"/>
      <c r="H18" s="283"/>
    </row>
    <row r="19" spans="1:8" ht="15.75" thickBot="1">
      <c r="A19" s="208">
        <f t="shared" si="0"/>
        <v>10</v>
      </c>
      <c r="B19" s="210"/>
      <c r="C19" s="209"/>
      <c r="D19" s="126"/>
      <c r="E19" s="126"/>
      <c r="F19" s="126"/>
      <c r="G19" s="126"/>
      <c r="H19" s="293"/>
    </row>
    <row r="20" spans="1:8" ht="15.75" thickBot="1">
      <c r="A20" s="308"/>
      <c r="G20" s="149" t="str">
        <f>"Total "&amp;LEFT(A7,3)</f>
        <v>Total I12</v>
      </c>
      <c r="H20" s="150">
        <f>SUM(H10:H19)</f>
        <v>0</v>
      </c>
    </row>
    <row r="22" spans="1:8" ht="53.25" customHeight="1">
      <c r="A22" s="42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20"/>
      <c r="C22" s="420"/>
      <c r="D22" s="420"/>
      <c r="E22" s="420"/>
      <c r="F22" s="420"/>
      <c r="G22" s="420"/>
      <c r="H22" s="420"/>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C9" sqref="C9"/>
    </sheetView>
  </sheetViews>
  <sheetFormatPr defaultRowHeight="15"/>
  <cols>
    <col min="2" max="2" width="28.5703125" customWidth="1"/>
    <col min="3" max="3" width="39" customWidth="1"/>
  </cols>
  <sheetData>
    <row r="1" spans="2:3">
      <c r="B1" s="75" t="s">
        <v>101</v>
      </c>
    </row>
    <row r="3" spans="2:3" ht="31.5">
      <c r="B3" s="317" t="s">
        <v>91</v>
      </c>
      <c r="C3" s="58" t="s">
        <v>102</v>
      </c>
    </row>
    <row r="4" spans="2:3" ht="15.75">
      <c r="B4" s="317" t="s">
        <v>92</v>
      </c>
      <c r="C4" s="321" t="s">
        <v>51</v>
      </c>
    </row>
    <row r="5" spans="2:3" ht="15.75">
      <c r="B5" s="317" t="s">
        <v>93</v>
      </c>
      <c r="C5" s="321" t="s">
        <v>463</v>
      </c>
    </row>
    <row r="6" spans="2:3" ht="15.75">
      <c r="B6" s="318" t="s">
        <v>96</v>
      </c>
      <c r="C6" s="321" t="s">
        <v>464</v>
      </c>
    </row>
    <row r="7" spans="2:3" ht="15.75">
      <c r="B7" s="317" t="s">
        <v>176</v>
      </c>
      <c r="C7" s="321" t="s">
        <v>106</v>
      </c>
    </row>
    <row r="8" spans="2:3" ht="15.75">
      <c r="B8" s="317" t="s">
        <v>105</v>
      </c>
      <c r="C8" s="321" t="s">
        <v>142</v>
      </c>
    </row>
    <row r="9" spans="2:3" ht="15.75">
      <c r="B9" s="319" t="s">
        <v>95</v>
      </c>
      <c r="C9" s="322" t="s">
        <v>601</v>
      </c>
    </row>
    <row r="10" spans="2:3" ht="15" customHeight="1">
      <c r="B10" s="319" t="s">
        <v>94</v>
      </c>
      <c r="C10" s="323"/>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34"/>
  <sheetViews>
    <sheetView topLeftCell="A22" workbookViewId="0">
      <selection activeCell="K29" sqref="K2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2" t="str">
        <f>'Date initiale'!C3</f>
        <v>Universitatea de Arhitectură și Urbanism "Ion Mincu" București</v>
      </c>
      <c r="B1" s="232"/>
      <c r="C1" s="232"/>
      <c r="D1" s="16"/>
    </row>
    <row r="2" spans="1:11" ht="15.75">
      <c r="A2" s="232" t="str">
        <f>'Date initiale'!B4&amp;" "&amp;'Date initiale'!C4</f>
        <v>Facultatea ARHITECTURA</v>
      </c>
      <c r="B2" s="232"/>
      <c r="C2" s="232"/>
      <c r="D2" s="16"/>
    </row>
    <row r="3" spans="1:11" ht="15.75">
      <c r="A3" s="232" t="str">
        <f>'Date initiale'!B5&amp;" "&amp;'Date initiale'!C5</f>
        <v>Departamentul BAZELE PROIECTĂRII</v>
      </c>
      <c r="B3" s="232"/>
      <c r="C3" s="232"/>
      <c r="D3" s="16"/>
    </row>
    <row r="4" spans="1:11">
      <c r="A4" s="110" t="str">
        <f>'Date initiale'!C6&amp;", "&amp;'Date initiale'!C7</f>
        <v>[PANAIT ANDREEA IULIA], profesor</v>
      </c>
      <c r="B4" s="110"/>
      <c r="C4" s="110"/>
    </row>
    <row r="5" spans="1:11">
      <c r="A5" s="110"/>
      <c r="B5" s="110"/>
      <c r="C5" s="110"/>
    </row>
    <row r="6" spans="1:11" ht="15.75">
      <c r="A6" s="424" t="s">
        <v>110</v>
      </c>
      <c r="B6" s="424"/>
      <c r="C6" s="424"/>
      <c r="D6" s="424"/>
      <c r="E6" s="424"/>
      <c r="F6" s="424"/>
      <c r="G6" s="424"/>
      <c r="H6" s="424"/>
    </row>
    <row r="7" spans="1:11" ht="36" customHeight="1">
      <c r="A7" s="421"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21"/>
      <c r="C7" s="421"/>
      <c r="D7" s="421"/>
      <c r="E7" s="421"/>
      <c r="F7" s="421"/>
      <c r="G7" s="421"/>
      <c r="H7" s="421"/>
    </row>
    <row r="8" spans="1:11" ht="16.5" thickBot="1">
      <c r="A8" s="45"/>
      <c r="B8" s="45"/>
      <c r="C8" s="45"/>
      <c r="D8" s="45"/>
      <c r="E8" s="45"/>
      <c r="F8" s="45"/>
      <c r="G8" s="45"/>
      <c r="H8" s="45"/>
    </row>
    <row r="9" spans="1:11" ht="54" customHeight="1">
      <c r="A9" s="176" t="s">
        <v>55</v>
      </c>
      <c r="B9" s="364" t="s">
        <v>72</v>
      </c>
      <c r="C9" s="365" t="s">
        <v>70</v>
      </c>
      <c r="D9" s="365" t="s">
        <v>71</v>
      </c>
      <c r="E9" s="364" t="s">
        <v>139</v>
      </c>
      <c r="F9" s="364" t="s">
        <v>138</v>
      </c>
      <c r="G9" s="365" t="s">
        <v>87</v>
      </c>
      <c r="H9" s="366" t="s">
        <v>147</v>
      </c>
      <c r="J9" s="235" t="s">
        <v>108</v>
      </c>
    </row>
    <row r="10" spans="1:11" ht="45">
      <c r="A10" s="368">
        <v>1</v>
      </c>
      <c r="B10" s="120"/>
      <c r="C10" s="120" t="s">
        <v>429</v>
      </c>
      <c r="D10" s="120" t="s">
        <v>430</v>
      </c>
      <c r="E10" s="120" t="s">
        <v>431</v>
      </c>
      <c r="F10" s="120" t="s">
        <v>432</v>
      </c>
      <c r="G10" s="343">
        <v>2009</v>
      </c>
      <c r="H10" s="369">
        <v>15</v>
      </c>
      <c r="J10" s="236" t="s">
        <v>162</v>
      </c>
      <c r="K10" t="s">
        <v>258</v>
      </c>
    </row>
    <row r="11" spans="1:11" ht="60">
      <c r="A11" s="368">
        <f>A10+1</f>
        <v>2</v>
      </c>
      <c r="B11" s="120"/>
      <c r="C11" s="240" t="s">
        <v>444</v>
      </c>
      <c r="D11" s="120" t="s">
        <v>433</v>
      </c>
      <c r="E11" s="120" t="s">
        <v>431</v>
      </c>
      <c r="F11" s="120" t="s">
        <v>432</v>
      </c>
      <c r="G11" s="120">
        <v>2010</v>
      </c>
      <c r="H11" s="369">
        <v>15</v>
      </c>
    </row>
    <row r="12" spans="1:11" ht="60">
      <c r="A12" s="368">
        <f t="shared" ref="A12:A31" si="0">A11+1</f>
        <v>3</v>
      </c>
      <c r="B12" s="120"/>
      <c r="C12" s="120" t="s">
        <v>445</v>
      </c>
      <c r="D12" s="120" t="s">
        <v>430</v>
      </c>
      <c r="E12" s="120" t="s">
        <v>431</v>
      </c>
      <c r="F12" s="120" t="s">
        <v>432</v>
      </c>
      <c r="G12" s="343">
        <v>2010</v>
      </c>
      <c r="H12" s="369">
        <v>15</v>
      </c>
    </row>
    <row r="13" spans="1:11" ht="60">
      <c r="A13" s="368">
        <f t="shared" si="0"/>
        <v>4</v>
      </c>
      <c r="B13" s="120"/>
      <c r="C13" s="120" t="s">
        <v>446</v>
      </c>
      <c r="D13" s="120" t="s">
        <v>430</v>
      </c>
      <c r="E13" s="120" t="s">
        <v>431</v>
      </c>
      <c r="F13" s="120" t="s">
        <v>432</v>
      </c>
      <c r="G13" s="120">
        <v>2011</v>
      </c>
      <c r="H13" s="369">
        <v>15</v>
      </c>
    </row>
    <row r="14" spans="1:11" ht="60">
      <c r="A14" s="368">
        <f t="shared" si="0"/>
        <v>5</v>
      </c>
      <c r="B14" s="120"/>
      <c r="C14" s="120" t="s">
        <v>447</v>
      </c>
      <c r="D14" s="120" t="s">
        <v>430</v>
      </c>
      <c r="E14" s="120" t="s">
        <v>431</v>
      </c>
      <c r="F14" s="120" t="s">
        <v>432</v>
      </c>
      <c r="G14" s="120">
        <v>2012</v>
      </c>
      <c r="H14" s="369">
        <v>15</v>
      </c>
    </row>
    <row r="15" spans="1:11" ht="60">
      <c r="A15" s="368">
        <f t="shared" si="0"/>
        <v>6</v>
      </c>
      <c r="B15" s="120"/>
      <c r="C15" s="120" t="s">
        <v>448</v>
      </c>
      <c r="D15" s="120" t="s">
        <v>434</v>
      </c>
      <c r="E15" s="120" t="s">
        <v>431</v>
      </c>
      <c r="F15" s="120" t="s">
        <v>432</v>
      </c>
      <c r="G15" s="120">
        <v>2012</v>
      </c>
      <c r="H15" s="369">
        <v>15</v>
      </c>
    </row>
    <row r="16" spans="1:11" ht="75">
      <c r="A16" s="368">
        <f t="shared" si="0"/>
        <v>7</v>
      </c>
      <c r="B16" s="120"/>
      <c r="C16" s="120" t="s">
        <v>449</v>
      </c>
      <c r="D16" s="120" t="s">
        <v>435</v>
      </c>
      <c r="E16" s="120" t="s">
        <v>431</v>
      </c>
      <c r="F16" s="120" t="s">
        <v>432</v>
      </c>
      <c r="G16" s="120">
        <v>2013</v>
      </c>
      <c r="H16" s="369">
        <v>15</v>
      </c>
    </row>
    <row r="17" spans="1:8" ht="90">
      <c r="A17" s="368">
        <f t="shared" si="0"/>
        <v>8</v>
      </c>
      <c r="B17" s="120"/>
      <c r="C17" s="120" t="s">
        <v>436</v>
      </c>
      <c r="D17" s="120" t="s">
        <v>437</v>
      </c>
      <c r="E17" s="120" t="s">
        <v>431</v>
      </c>
      <c r="F17" s="120" t="s">
        <v>432</v>
      </c>
      <c r="G17" s="120">
        <v>2013</v>
      </c>
      <c r="H17" s="369">
        <v>15</v>
      </c>
    </row>
    <row r="18" spans="1:8" ht="60">
      <c r="A18" s="368">
        <f t="shared" si="0"/>
        <v>9</v>
      </c>
      <c r="B18" s="120"/>
      <c r="C18" s="120" t="s">
        <v>451</v>
      </c>
      <c r="D18" s="120" t="s">
        <v>430</v>
      </c>
      <c r="E18" s="120" t="s">
        <v>431</v>
      </c>
      <c r="F18" s="120" t="s">
        <v>432</v>
      </c>
      <c r="G18" s="120">
        <v>2013</v>
      </c>
      <c r="H18" s="369">
        <v>15</v>
      </c>
    </row>
    <row r="19" spans="1:8" ht="60">
      <c r="A19" s="368">
        <f t="shared" si="0"/>
        <v>10</v>
      </c>
      <c r="B19" s="120"/>
      <c r="C19" s="120" t="s">
        <v>450</v>
      </c>
      <c r="D19" s="120" t="s">
        <v>430</v>
      </c>
      <c r="E19" s="120" t="s">
        <v>431</v>
      </c>
      <c r="F19" s="120" t="s">
        <v>432</v>
      </c>
      <c r="G19" s="120">
        <v>2014</v>
      </c>
      <c r="H19" s="369">
        <v>15</v>
      </c>
    </row>
    <row r="20" spans="1:8" ht="75">
      <c r="A20" s="368">
        <f t="shared" si="0"/>
        <v>11</v>
      </c>
      <c r="B20" s="189"/>
      <c r="C20" s="120" t="s">
        <v>438</v>
      </c>
      <c r="D20" s="120" t="s">
        <v>439</v>
      </c>
      <c r="E20" s="120" t="s">
        <v>431</v>
      </c>
      <c r="F20" s="120" t="s">
        <v>432</v>
      </c>
      <c r="G20" s="120">
        <v>2014</v>
      </c>
      <c r="H20" s="369">
        <v>15</v>
      </c>
    </row>
    <row r="21" spans="1:8" ht="135">
      <c r="A21" s="368">
        <f t="shared" si="0"/>
        <v>12</v>
      </c>
      <c r="B21" s="193"/>
      <c r="C21" s="192" t="s">
        <v>440</v>
      </c>
      <c r="D21" s="120" t="s">
        <v>441</v>
      </c>
      <c r="E21" s="120" t="s">
        <v>431</v>
      </c>
      <c r="F21" s="120" t="s">
        <v>432</v>
      </c>
      <c r="G21" s="120" t="s">
        <v>442</v>
      </c>
      <c r="H21" s="369">
        <f>15*4</f>
        <v>60</v>
      </c>
    </row>
    <row r="22" spans="1:8" ht="60">
      <c r="A22" s="368">
        <f t="shared" si="0"/>
        <v>13</v>
      </c>
      <c r="B22" s="189"/>
      <c r="C22" s="120" t="s">
        <v>454</v>
      </c>
      <c r="D22" s="120" t="s">
        <v>434</v>
      </c>
      <c r="E22" s="120" t="s">
        <v>431</v>
      </c>
      <c r="F22" s="120" t="s">
        <v>432</v>
      </c>
      <c r="G22" s="120">
        <v>2016</v>
      </c>
      <c r="H22" s="369">
        <v>15</v>
      </c>
    </row>
    <row r="23" spans="1:8" ht="60">
      <c r="A23" s="368">
        <f t="shared" si="0"/>
        <v>14</v>
      </c>
      <c r="B23" s="189"/>
      <c r="C23" s="120" t="s">
        <v>453</v>
      </c>
      <c r="D23" s="120" t="s">
        <v>430</v>
      </c>
      <c r="E23" s="120" t="s">
        <v>431</v>
      </c>
      <c r="F23" s="120" t="s">
        <v>432</v>
      </c>
      <c r="G23" s="120">
        <v>2018</v>
      </c>
      <c r="H23" s="369">
        <v>15</v>
      </c>
    </row>
    <row r="24" spans="1:8" ht="60">
      <c r="A24" s="368">
        <f t="shared" si="0"/>
        <v>15</v>
      </c>
      <c r="B24" s="189"/>
      <c r="C24" s="120" t="s">
        <v>452</v>
      </c>
      <c r="D24" s="120" t="s">
        <v>434</v>
      </c>
      <c r="E24" s="120" t="s">
        <v>431</v>
      </c>
      <c r="F24" s="120" t="s">
        <v>432</v>
      </c>
      <c r="G24" s="120">
        <v>2016</v>
      </c>
      <c r="H24" s="369">
        <v>15</v>
      </c>
    </row>
    <row r="25" spans="1:8" ht="60">
      <c r="A25" s="368">
        <f t="shared" si="0"/>
        <v>16</v>
      </c>
      <c r="B25" s="192"/>
      <c r="C25" s="120" t="s">
        <v>455</v>
      </c>
      <c r="D25" s="120" t="s">
        <v>430</v>
      </c>
      <c r="E25" s="120" t="s">
        <v>431</v>
      </c>
      <c r="F25" s="120" t="s">
        <v>432</v>
      </c>
      <c r="G25" s="120">
        <v>2019</v>
      </c>
      <c r="H25" s="369">
        <v>15</v>
      </c>
    </row>
    <row r="26" spans="1:8" ht="60">
      <c r="A26" s="368">
        <f t="shared" si="0"/>
        <v>17</v>
      </c>
      <c r="B26" s="192"/>
      <c r="C26" s="120" t="s">
        <v>456</v>
      </c>
      <c r="D26" s="120" t="s">
        <v>430</v>
      </c>
      <c r="E26" s="120" t="s">
        <v>431</v>
      </c>
      <c r="F26" s="120" t="s">
        <v>432</v>
      </c>
      <c r="G26" s="120">
        <v>2020</v>
      </c>
      <c r="H26" s="369">
        <v>15</v>
      </c>
    </row>
    <row r="27" spans="1:8" ht="60">
      <c r="A27" s="368">
        <f t="shared" si="0"/>
        <v>18</v>
      </c>
      <c r="B27" s="192"/>
      <c r="C27" s="120" t="s">
        <v>457</v>
      </c>
      <c r="D27" s="120" t="s">
        <v>434</v>
      </c>
      <c r="E27" s="120" t="s">
        <v>431</v>
      </c>
      <c r="F27" s="120" t="s">
        <v>432</v>
      </c>
      <c r="G27" s="120">
        <v>2021</v>
      </c>
      <c r="H27" s="369">
        <v>15</v>
      </c>
    </row>
    <row r="28" spans="1:8" ht="60">
      <c r="A28" s="368">
        <f t="shared" si="0"/>
        <v>19</v>
      </c>
      <c r="B28" s="362"/>
      <c r="C28" s="120" t="s">
        <v>458</v>
      </c>
      <c r="D28" s="120" t="s">
        <v>430</v>
      </c>
      <c r="E28" s="120" t="s">
        <v>431</v>
      </c>
      <c r="F28" s="120" t="s">
        <v>432</v>
      </c>
      <c r="G28" s="192">
        <v>2021</v>
      </c>
      <c r="H28" s="363">
        <v>15</v>
      </c>
    </row>
    <row r="29" spans="1:8" ht="60">
      <c r="A29" s="368">
        <f t="shared" si="0"/>
        <v>20</v>
      </c>
      <c r="B29" s="362"/>
      <c r="C29" s="120" t="s">
        <v>462</v>
      </c>
      <c r="D29" s="120" t="s">
        <v>461</v>
      </c>
      <c r="E29" s="120" t="s">
        <v>431</v>
      </c>
      <c r="F29" s="120" t="s">
        <v>432</v>
      </c>
      <c r="G29" s="192">
        <v>2022</v>
      </c>
      <c r="H29" s="363">
        <v>15</v>
      </c>
    </row>
    <row r="30" spans="1:8" ht="75">
      <c r="A30" s="368">
        <f t="shared" si="0"/>
        <v>21</v>
      </c>
      <c r="B30" s="362"/>
      <c r="C30" s="120" t="s">
        <v>459</v>
      </c>
      <c r="D30" s="120" t="s">
        <v>430</v>
      </c>
      <c r="E30" s="120" t="s">
        <v>431</v>
      </c>
      <c r="F30" s="120" t="s">
        <v>432</v>
      </c>
      <c r="G30" s="192">
        <v>2022</v>
      </c>
      <c r="H30" s="363">
        <v>15</v>
      </c>
    </row>
    <row r="31" spans="1:8" s="49" customFormat="1" ht="45">
      <c r="A31" s="368">
        <f t="shared" si="0"/>
        <v>22</v>
      </c>
      <c r="B31" s="362"/>
      <c r="C31" s="120" t="s">
        <v>460</v>
      </c>
      <c r="D31" s="120" t="s">
        <v>443</v>
      </c>
      <c r="E31" s="120" t="s">
        <v>431</v>
      </c>
      <c r="F31" s="120" t="s">
        <v>432</v>
      </c>
      <c r="G31" s="192">
        <v>2023</v>
      </c>
      <c r="H31" s="363">
        <v>15</v>
      </c>
    </row>
    <row r="32" spans="1:8" ht="15.75" thickBot="1">
      <c r="A32" s="29"/>
      <c r="G32" s="359" t="str">
        <f>"Total "&amp;LEFT(A7,3)</f>
        <v>Total I13</v>
      </c>
      <c r="H32" s="367">
        <f>SUM(H10:H31)</f>
        <v>375</v>
      </c>
    </row>
    <row r="34" spans="1:8" ht="53.25" customHeight="1">
      <c r="A34" s="42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4" s="420"/>
      <c r="C34" s="420"/>
      <c r="D34" s="420"/>
      <c r="E34" s="420"/>
      <c r="F34" s="420"/>
      <c r="G34" s="420"/>
      <c r="H34" s="420"/>
    </row>
  </sheetData>
  <mergeCells count="3">
    <mergeCell ref="A7:H7"/>
    <mergeCell ref="A6:H6"/>
    <mergeCell ref="A34:H3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1" ht="15.75">
      <c r="A1" s="232" t="str">
        <f>'Date initiale'!C3</f>
        <v>Universitatea de Arhitectură și Urbanism "Ion Mincu" București</v>
      </c>
      <c r="B1" s="232"/>
      <c r="C1" s="232"/>
      <c r="D1" s="16"/>
      <c r="E1" s="16"/>
      <c r="F1" s="16"/>
    </row>
    <row r="2" spans="1:11" ht="15.75">
      <c r="A2" s="232" t="str">
        <f>'Date initiale'!B4&amp;" "&amp;'Date initiale'!C4</f>
        <v>Facultatea ARHITECTURA</v>
      </c>
      <c r="B2" s="232"/>
      <c r="C2" s="232"/>
      <c r="D2" s="16"/>
      <c r="E2" s="16"/>
      <c r="F2" s="16"/>
    </row>
    <row r="3" spans="1:11" ht="15.75">
      <c r="A3" s="232" t="str">
        <f>'Date initiale'!B5&amp;" "&amp;'Date initiale'!C5</f>
        <v>Departamentul BAZELE PROIECTĂRII</v>
      </c>
      <c r="B3" s="232"/>
      <c r="C3" s="232"/>
      <c r="D3" s="16"/>
      <c r="E3" s="16"/>
      <c r="F3" s="16"/>
    </row>
    <row r="4" spans="1:11" ht="15.75">
      <c r="A4" s="233" t="str">
        <f>'Date initiale'!C6&amp;", "&amp;'Date initiale'!C7</f>
        <v>[PANAIT ANDREEA IULIA], profesor</v>
      </c>
      <c r="B4" s="233"/>
      <c r="C4" s="233"/>
      <c r="D4" s="16"/>
      <c r="E4" s="16"/>
      <c r="F4" s="16"/>
    </row>
    <row r="5" spans="1:11" ht="15.75">
      <c r="A5" s="233"/>
      <c r="B5" s="233"/>
      <c r="C5" s="233"/>
      <c r="D5" s="16"/>
      <c r="E5" s="16"/>
      <c r="F5" s="16"/>
    </row>
    <row r="6" spans="1:11" ht="15.75">
      <c r="A6" s="418" t="s">
        <v>110</v>
      </c>
      <c r="B6" s="418"/>
      <c r="C6" s="418"/>
      <c r="D6" s="418"/>
      <c r="E6" s="418"/>
      <c r="F6" s="418"/>
      <c r="G6" s="418"/>
      <c r="H6" s="418"/>
    </row>
    <row r="7" spans="1:11" ht="54" customHeight="1">
      <c r="A7" s="421"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21"/>
      <c r="C7" s="421"/>
      <c r="D7" s="421"/>
      <c r="E7" s="421"/>
      <c r="F7" s="421"/>
      <c r="G7" s="421"/>
      <c r="H7" s="421"/>
    </row>
    <row r="8" spans="1:11" ht="16.5" thickBot="1">
      <c r="A8" s="45"/>
      <c r="B8" s="45"/>
      <c r="C8" s="45"/>
      <c r="D8" s="45"/>
      <c r="E8" s="45"/>
      <c r="F8" s="59"/>
      <c r="G8" s="59"/>
      <c r="H8" s="59"/>
    </row>
    <row r="9" spans="1:11" ht="60.75" thickBot="1">
      <c r="A9" s="176" t="s">
        <v>55</v>
      </c>
      <c r="B9" s="201" t="s">
        <v>72</v>
      </c>
      <c r="C9" s="217" t="s">
        <v>70</v>
      </c>
      <c r="D9" s="217" t="s">
        <v>71</v>
      </c>
      <c r="E9" s="201" t="s">
        <v>140</v>
      </c>
      <c r="F9" s="201" t="s">
        <v>138</v>
      </c>
      <c r="G9" s="217" t="s">
        <v>87</v>
      </c>
      <c r="H9" s="202" t="s">
        <v>147</v>
      </c>
      <c r="J9" s="235" t="s">
        <v>108</v>
      </c>
    </row>
    <row r="10" spans="1:11">
      <c r="A10" s="225">
        <v>1</v>
      </c>
      <c r="B10" s="226"/>
      <c r="C10" s="226"/>
      <c r="D10" s="226"/>
      <c r="E10" s="226"/>
      <c r="F10" s="226"/>
      <c r="G10" s="226"/>
      <c r="H10" s="227"/>
      <c r="J10" s="236" t="s">
        <v>165</v>
      </c>
      <c r="K10" s="328" t="s">
        <v>258</v>
      </c>
    </row>
    <row r="11" spans="1:11">
      <c r="A11" s="215">
        <f>A10+1</f>
        <v>2</v>
      </c>
      <c r="B11" s="223"/>
      <c r="C11" s="206"/>
      <c r="D11" s="206"/>
      <c r="E11" s="224"/>
      <c r="F11" s="224"/>
      <c r="G11" s="206"/>
      <c r="H11" s="191"/>
    </row>
    <row r="12" spans="1:11">
      <c r="A12" s="215">
        <f t="shared" ref="A12:A19" si="0">A11+1</f>
        <v>3</v>
      </c>
      <c r="B12" s="189"/>
      <c r="C12" s="120"/>
      <c r="D12" s="120"/>
      <c r="E12" s="120"/>
      <c r="F12" s="120"/>
      <c r="G12" s="120"/>
      <c r="H12" s="191"/>
    </row>
    <row r="13" spans="1:11">
      <c r="A13" s="215">
        <f t="shared" si="0"/>
        <v>4</v>
      </c>
      <c r="B13" s="120"/>
      <c r="C13" s="120"/>
      <c r="D13" s="120"/>
      <c r="E13" s="120"/>
      <c r="F13" s="120"/>
      <c r="G13" s="120"/>
      <c r="H13" s="191"/>
    </row>
    <row r="14" spans="1:11">
      <c r="A14" s="215">
        <f t="shared" si="0"/>
        <v>5</v>
      </c>
      <c r="B14" s="189"/>
      <c r="C14" s="120"/>
      <c r="D14" s="120"/>
      <c r="E14" s="120"/>
      <c r="F14" s="120"/>
      <c r="G14" s="120"/>
      <c r="H14" s="191"/>
    </row>
    <row r="15" spans="1:11">
      <c r="A15" s="215">
        <f t="shared" si="0"/>
        <v>6</v>
      </c>
      <c r="B15" s="120"/>
      <c r="C15" s="120"/>
      <c r="D15" s="120"/>
      <c r="E15" s="120"/>
      <c r="F15" s="120"/>
      <c r="G15" s="120"/>
      <c r="H15" s="191"/>
    </row>
    <row r="16" spans="1:11">
      <c r="A16" s="215">
        <f t="shared" si="0"/>
        <v>7</v>
      </c>
      <c r="B16" s="189"/>
      <c r="C16" s="120"/>
      <c r="D16" s="120"/>
      <c r="E16" s="120"/>
      <c r="F16" s="120"/>
      <c r="G16" s="120"/>
      <c r="H16" s="191"/>
    </row>
    <row r="17" spans="1:8">
      <c r="A17" s="215">
        <f t="shared" si="0"/>
        <v>8</v>
      </c>
      <c r="B17" s="120"/>
      <c r="C17" s="120"/>
      <c r="D17" s="120"/>
      <c r="E17" s="120"/>
      <c r="F17" s="120"/>
      <c r="G17" s="120"/>
      <c r="H17" s="191"/>
    </row>
    <row r="18" spans="1:8">
      <c r="A18" s="215">
        <f t="shared" si="0"/>
        <v>9</v>
      </c>
      <c r="B18" s="189"/>
      <c r="C18" s="120"/>
      <c r="D18" s="120"/>
      <c r="E18" s="120"/>
      <c r="F18" s="120"/>
      <c r="G18" s="120"/>
      <c r="H18" s="191"/>
    </row>
    <row r="19" spans="1:8" ht="15.75" thickBot="1">
      <c r="A19" s="228">
        <f t="shared" si="0"/>
        <v>10</v>
      </c>
      <c r="B19" s="126"/>
      <c r="C19" s="126"/>
      <c r="D19" s="126"/>
      <c r="E19" s="126"/>
      <c r="F19" s="126"/>
      <c r="G19" s="126"/>
      <c r="H19" s="198"/>
    </row>
    <row r="20" spans="1:8" ht="15.75" thickBot="1">
      <c r="A20" s="311"/>
      <c r="G20" s="149" t="str">
        <f>"Total "&amp;LEFT(A7,4)</f>
        <v>Total I14a</v>
      </c>
      <c r="H20" s="150">
        <f>SUM(H10:H19)</f>
        <v>0</v>
      </c>
    </row>
    <row r="22" spans="1:8" ht="53.25" customHeight="1">
      <c r="A22" s="42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20"/>
      <c r="C22" s="420"/>
      <c r="D22" s="420"/>
      <c r="E22" s="420"/>
      <c r="F22" s="420"/>
      <c r="G22" s="420"/>
      <c r="H22" s="420"/>
    </row>
    <row r="40" spans="1:9" ht="15.75" thickBot="1"/>
    <row r="41" spans="1:9" ht="54" customHeight="1" thickBot="1">
      <c r="A41" s="200" t="s">
        <v>69</v>
      </c>
      <c r="B41" s="201" t="s">
        <v>72</v>
      </c>
      <c r="C41" s="217" t="s">
        <v>70</v>
      </c>
      <c r="D41" s="217" t="s">
        <v>71</v>
      </c>
      <c r="E41" s="201" t="s">
        <v>139</v>
      </c>
      <c r="F41" s="201" t="s">
        <v>139</v>
      </c>
      <c r="G41" s="201" t="s">
        <v>138</v>
      </c>
      <c r="H41" s="217" t="s">
        <v>87</v>
      </c>
      <c r="I41" s="20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3"/>
  <sheetViews>
    <sheetView topLeftCell="A15" workbookViewId="0">
      <selection activeCell="H19" sqref="H1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4" t="str">
        <f>'Date initiale'!C3</f>
        <v>Universitatea de Arhitectură și Urbanism "Ion Mincu" București</v>
      </c>
      <c r="B1" s="234"/>
      <c r="C1" s="234"/>
      <c r="D1" s="28"/>
      <c r="E1" s="28"/>
      <c r="F1" s="28"/>
      <c r="G1" s="28"/>
      <c r="H1" s="28"/>
    </row>
    <row r="2" spans="1:11" ht="15.75">
      <c r="A2" s="234" t="str">
        <f>'Date initiale'!B4&amp;" "&amp;'Date initiale'!C4</f>
        <v>Facultatea ARHITECTURA</v>
      </c>
      <c r="B2" s="234"/>
      <c r="C2" s="234"/>
      <c r="D2" s="28"/>
      <c r="E2" s="28"/>
      <c r="F2" s="28"/>
      <c r="G2" s="28"/>
      <c r="H2" s="28"/>
    </row>
    <row r="3" spans="1:11" ht="15.75">
      <c r="A3" s="234" t="str">
        <f>'Date initiale'!B5&amp;" "&amp;'Date initiale'!C5</f>
        <v>Departamentul BAZELE PROIECTĂRII</v>
      </c>
      <c r="B3" s="234"/>
      <c r="C3" s="234"/>
      <c r="D3" s="28"/>
      <c r="E3" s="28"/>
      <c r="F3" s="28"/>
      <c r="G3" s="28"/>
      <c r="H3" s="28"/>
    </row>
    <row r="4" spans="1:11" ht="15.75">
      <c r="A4" s="234" t="str">
        <f>'Date initiale'!C6&amp;", "&amp;'Date initiale'!C7</f>
        <v>[PANAIT ANDREEA IULIA], profesor</v>
      </c>
      <c r="B4" s="234"/>
      <c r="C4" s="234"/>
      <c r="D4" s="28"/>
      <c r="E4" s="28"/>
      <c r="F4" s="28"/>
      <c r="G4" s="28"/>
      <c r="H4" s="28"/>
    </row>
    <row r="5" spans="1:11" ht="15.75">
      <c r="A5" s="234"/>
      <c r="B5" s="234"/>
      <c r="C5" s="234"/>
      <c r="D5" s="28"/>
      <c r="E5" s="28"/>
      <c r="F5" s="28"/>
      <c r="G5" s="28"/>
      <c r="H5" s="28"/>
    </row>
    <row r="6" spans="1:11" ht="15.75">
      <c r="A6" s="425" t="s">
        <v>110</v>
      </c>
      <c r="B6" s="425"/>
      <c r="C6" s="425"/>
      <c r="D6" s="425"/>
      <c r="E6" s="425"/>
      <c r="F6" s="425"/>
      <c r="G6" s="425"/>
      <c r="H6" s="425"/>
    </row>
    <row r="7" spans="1:11" ht="36.75" customHeight="1">
      <c r="A7" s="421" t="str">
        <f>'Descriere indicatori'!B19&amp;"b. "&amp;'Descriere indicatori'!C20</f>
        <v xml:space="preserve">I14b. Proiect urbanistic şi peisagistic la nivelul Planurilor Generale / Zonale ale Localităţilor (inclusiv studii de fundamentare, de inserţie, de oportunitate) avizate** </v>
      </c>
      <c r="B7" s="421"/>
      <c r="C7" s="421"/>
      <c r="D7" s="421"/>
      <c r="E7" s="421"/>
      <c r="F7" s="421"/>
      <c r="G7" s="421"/>
      <c r="H7" s="421"/>
    </row>
    <row r="8" spans="1:11" ht="19.5" customHeight="1" thickBot="1">
      <c r="A8" s="47"/>
      <c r="B8" s="47"/>
      <c r="C8" s="47"/>
      <c r="D8" s="47"/>
      <c r="E8" s="47"/>
      <c r="F8" s="47"/>
      <c r="G8" s="47"/>
      <c r="H8" s="47"/>
    </row>
    <row r="9" spans="1:11" ht="60.75" thickBot="1">
      <c r="A9" s="145" t="s">
        <v>55</v>
      </c>
      <c r="B9" s="201" t="s">
        <v>72</v>
      </c>
      <c r="C9" s="217" t="s">
        <v>70</v>
      </c>
      <c r="D9" s="217" t="s">
        <v>71</v>
      </c>
      <c r="E9" s="201" t="s">
        <v>140</v>
      </c>
      <c r="F9" s="201" t="s">
        <v>138</v>
      </c>
      <c r="G9" s="217" t="s">
        <v>87</v>
      </c>
      <c r="H9" s="202" t="s">
        <v>147</v>
      </c>
      <c r="J9" s="235" t="s">
        <v>108</v>
      </c>
    </row>
    <row r="10" spans="1:11" ht="45">
      <c r="A10" s="229">
        <v>1</v>
      </c>
      <c r="B10" s="230"/>
      <c r="C10" s="370" t="s">
        <v>465</v>
      </c>
      <c r="D10" s="187" t="s">
        <v>466</v>
      </c>
      <c r="E10" s="186" t="s">
        <v>431</v>
      </c>
      <c r="F10" s="371" t="s">
        <v>467</v>
      </c>
      <c r="G10" s="186">
        <v>2005</v>
      </c>
      <c r="H10" s="295">
        <v>3.75</v>
      </c>
      <c r="J10" s="236" t="s">
        <v>166</v>
      </c>
      <c r="K10" s="328" t="s">
        <v>258</v>
      </c>
    </row>
    <row r="11" spans="1:11" ht="60">
      <c r="A11" s="188">
        <f>A10+1</f>
        <v>2</v>
      </c>
      <c r="B11" s="189"/>
      <c r="C11" s="222" t="s">
        <v>468</v>
      </c>
      <c r="D11" s="120" t="s">
        <v>469</v>
      </c>
      <c r="E11" s="186" t="s">
        <v>431</v>
      </c>
      <c r="F11" s="371" t="s">
        <v>467</v>
      </c>
      <c r="G11" s="199">
        <v>2005</v>
      </c>
      <c r="H11" s="295">
        <v>3.75</v>
      </c>
    </row>
    <row r="12" spans="1:11" ht="45">
      <c r="A12" s="188">
        <f t="shared" ref="A12:A20" si="0">A11+1</f>
        <v>3</v>
      </c>
      <c r="B12" s="189"/>
      <c r="C12" s="372" t="s">
        <v>470</v>
      </c>
      <c r="D12" s="120" t="s">
        <v>471</v>
      </c>
      <c r="E12" s="186" t="s">
        <v>431</v>
      </c>
      <c r="F12" s="371" t="s">
        <v>467</v>
      </c>
      <c r="G12" s="231">
        <v>2006</v>
      </c>
      <c r="H12" s="295">
        <v>3.75</v>
      </c>
    </row>
    <row r="13" spans="1:11" ht="60">
      <c r="A13" s="188">
        <f t="shared" si="0"/>
        <v>4</v>
      </c>
      <c r="B13" s="189"/>
      <c r="C13" s="222" t="s">
        <v>472</v>
      </c>
      <c r="D13" s="120" t="s">
        <v>473</v>
      </c>
      <c r="E13" s="186" t="s">
        <v>431</v>
      </c>
      <c r="F13" s="371" t="s">
        <v>467</v>
      </c>
      <c r="G13" s="199">
        <v>2006</v>
      </c>
      <c r="H13" s="295">
        <v>3.75</v>
      </c>
    </row>
    <row r="14" spans="1:11" ht="45">
      <c r="A14" s="188">
        <f t="shared" si="0"/>
        <v>5</v>
      </c>
      <c r="B14" s="189"/>
      <c r="C14" s="372" t="s">
        <v>474</v>
      </c>
      <c r="D14" s="120" t="s">
        <v>475</v>
      </c>
      <c r="E14" s="186" t="s">
        <v>431</v>
      </c>
      <c r="F14" s="371" t="s">
        <v>467</v>
      </c>
      <c r="G14" s="231">
        <v>2007</v>
      </c>
      <c r="H14" s="295">
        <v>3.75</v>
      </c>
    </row>
    <row r="15" spans="1:11" ht="45">
      <c r="A15" s="188">
        <f t="shared" si="0"/>
        <v>6</v>
      </c>
      <c r="B15" s="189"/>
      <c r="C15" s="372" t="s">
        <v>476</v>
      </c>
      <c r="D15" s="120" t="s">
        <v>473</v>
      </c>
      <c r="E15" s="186" t="s">
        <v>431</v>
      </c>
      <c r="F15" s="371" t="s">
        <v>467</v>
      </c>
      <c r="G15" s="231">
        <v>2008</v>
      </c>
      <c r="H15" s="295">
        <v>3.75</v>
      </c>
    </row>
    <row r="16" spans="1:11" ht="45">
      <c r="A16" s="188">
        <f t="shared" si="0"/>
        <v>7</v>
      </c>
      <c r="B16" s="189"/>
      <c r="C16" s="222" t="s">
        <v>477</v>
      </c>
      <c r="D16" s="120" t="s">
        <v>478</v>
      </c>
      <c r="E16" s="186" t="s">
        <v>431</v>
      </c>
      <c r="F16" s="371" t="s">
        <v>467</v>
      </c>
      <c r="G16" s="199">
        <v>2011</v>
      </c>
      <c r="H16" s="279">
        <v>2.1428571428571428</v>
      </c>
    </row>
    <row r="17" spans="1:8" ht="135">
      <c r="A17" s="188">
        <f t="shared" si="0"/>
        <v>8</v>
      </c>
      <c r="B17" s="189"/>
      <c r="C17" s="372" t="s">
        <v>479</v>
      </c>
      <c r="D17" s="120" t="s">
        <v>480</v>
      </c>
      <c r="E17" s="186" t="s">
        <v>431</v>
      </c>
      <c r="F17" s="371" t="s">
        <v>467</v>
      </c>
      <c r="G17" s="231">
        <v>2014</v>
      </c>
      <c r="H17" s="279">
        <v>3</v>
      </c>
    </row>
    <row r="18" spans="1:8" ht="45">
      <c r="A18" s="188">
        <f t="shared" si="0"/>
        <v>9</v>
      </c>
      <c r="B18" s="189"/>
      <c r="C18" s="372" t="s">
        <v>481</v>
      </c>
      <c r="D18" s="120" t="s">
        <v>471</v>
      </c>
      <c r="E18" s="186" t="s">
        <v>431</v>
      </c>
      <c r="F18" s="371" t="s">
        <v>467</v>
      </c>
      <c r="G18" s="231">
        <v>2014</v>
      </c>
      <c r="H18" s="279">
        <v>3</v>
      </c>
    </row>
    <row r="19" spans="1:8" ht="45">
      <c r="A19" s="188">
        <f t="shared" si="0"/>
        <v>10</v>
      </c>
      <c r="B19" s="379"/>
      <c r="C19" s="431" t="s">
        <v>602</v>
      </c>
      <c r="D19" s="120" t="s">
        <v>471</v>
      </c>
      <c r="E19" s="186" t="s">
        <v>431</v>
      </c>
      <c r="F19" s="371" t="s">
        <v>467</v>
      </c>
      <c r="G19" s="432">
        <v>2021</v>
      </c>
      <c r="H19" s="279">
        <v>3</v>
      </c>
    </row>
    <row r="20" spans="1:8" ht="45.75" thickBot="1">
      <c r="A20" s="188">
        <f t="shared" si="0"/>
        <v>11</v>
      </c>
      <c r="B20" s="126"/>
      <c r="C20" s="374" t="s">
        <v>482</v>
      </c>
      <c r="D20" s="126" t="s">
        <v>483</v>
      </c>
      <c r="E20" s="126" t="s">
        <v>484</v>
      </c>
      <c r="F20" s="250" t="s">
        <v>467</v>
      </c>
      <c r="G20" s="126">
        <v>2023</v>
      </c>
      <c r="H20" s="293">
        <v>3</v>
      </c>
    </row>
    <row r="21" spans="1:8" ht="16.5" thickBot="1">
      <c r="G21" s="359" t="str">
        <f>"Total "&amp;LEFT(A7,4)</f>
        <v>Total I14b</v>
      </c>
      <c r="H21" s="373">
        <f>SUM(H10:H20)</f>
        <v>36.642857142857139</v>
      </c>
    </row>
    <row r="23" spans="1:8" ht="53.25" customHeight="1">
      <c r="A23" s="42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20"/>
      <c r="C23" s="420"/>
      <c r="D23" s="420"/>
      <c r="E23" s="420"/>
      <c r="F23" s="420"/>
      <c r="G23" s="420"/>
      <c r="H23" s="420"/>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7"/>
  <sheetViews>
    <sheetView topLeftCell="A22" workbookViewId="0">
      <selection activeCell="A25" sqref="A25"/>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32" t="str">
        <f>'Date initiale'!C3</f>
        <v>Universitatea de Arhitectură și Urbanism "Ion Mincu" București</v>
      </c>
      <c r="B1" s="232"/>
      <c r="C1" s="232"/>
      <c r="D1" s="16"/>
      <c r="E1" s="16"/>
      <c r="F1" s="16"/>
    </row>
    <row r="2" spans="1:11" ht="15.75">
      <c r="A2" s="232" t="str">
        <f>'Date initiale'!B4&amp;" "&amp;'Date initiale'!C4</f>
        <v>Facultatea ARHITECTURA</v>
      </c>
      <c r="B2" s="232"/>
      <c r="C2" s="232"/>
      <c r="D2" s="16"/>
      <c r="E2" s="16"/>
      <c r="F2" s="16"/>
    </row>
    <row r="3" spans="1:11" ht="15.75">
      <c r="A3" s="232" t="str">
        <f>'Date initiale'!B5&amp;" "&amp;'Date initiale'!C5</f>
        <v>Departamentul BAZELE PROIECTĂRII</v>
      </c>
      <c r="B3" s="232"/>
      <c r="C3" s="232"/>
      <c r="D3" s="16"/>
      <c r="E3" s="16"/>
      <c r="F3" s="16"/>
    </row>
    <row r="4" spans="1:11" ht="15.75">
      <c r="A4" s="233" t="str">
        <f>'Date initiale'!C6&amp;", "&amp;'Date initiale'!C7</f>
        <v>[PANAIT ANDREEA IULIA], profesor</v>
      </c>
      <c r="B4" s="233"/>
      <c r="C4" s="233"/>
      <c r="D4" s="16"/>
      <c r="E4" s="16"/>
      <c r="F4" s="16"/>
    </row>
    <row r="5" spans="1:11" ht="15.75">
      <c r="A5" s="233"/>
      <c r="B5" s="233"/>
      <c r="C5" s="233"/>
      <c r="D5" s="16"/>
      <c r="E5" s="16"/>
      <c r="F5" s="16"/>
    </row>
    <row r="6" spans="1:11" ht="15.75">
      <c r="A6" s="418" t="s">
        <v>110</v>
      </c>
      <c r="B6" s="418"/>
      <c r="C6" s="418"/>
      <c r="D6" s="418"/>
      <c r="E6" s="418"/>
      <c r="F6" s="418"/>
      <c r="G6" s="418"/>
      <c r="H6" s="418"/>
    </row>
    <row r="7" spans="1:11" ht="52.5" customHeight="1">
      <c r="A7" s="421"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21"/>
      <c r="C7" s="421"/>
      <c r="D7" s="421"/>
      <c r="E7" s="421"/>
      <c r="F7" s="421"/>
      <c r="G7" s="421"/>
      <c r="H7" s="421"/>
    </row>
    <row r="8" spans="1:11" ht="16.5" thickBot="1">
      <c r="A8" s="45"/>
      <c r="B8" s="45"/>
      <c r="C8" s="45"/>
      <c r="D8" s="45"/>
      <c r="E8" s="45"/>
      <c r="F8" s="59"/>
      <c r="G8" s="59"/>
      <c r="H8" s="59"/>
    </row>
    <row r="9" spans="1:11" ht="60.75" thickBot="1">
      <c r="A9" s="176" t="s">
        <v>55</v>
      </c>
      <c r="B9" s="201" t="s">
        <v>72</v>
      </c>
      <c r="C9" s="217" t="s">
        <v>141</v>
      </c>
      <c r="D9" s="217" t="s">
        <v>71</v>
      </c>
      <c r="E9" s="201" t="s">
        <v>140</v>
      </c>
      <c r="F9" s="201" t="s">
        <v>138</v>
      </c>
      <c r="G9" s="217" t="s">
        <v>87</v>
      </c>
      <c r="H9" s="202" t="s">
        <v>147</v>
      </c>
      <c r="J9" s="235" t="s">
        <v>108</v>
      </c>
    </row>
    <row r="10" spans="1:11" ht="135">
      <c r="A10" s="225">
        <v>1</v>
      </c>
      <c r="B10" s="189" t="s">
        <v>485</v>
      </c>
      <c r="C10" s="222" t="s">
        <v>486</v>
      </c>
      <c r="D10" s="120" t="s">
        <v>487</v>
      </c>
      <c r="E10" s="120" t="s">
        <v>488</v>
      </c>
      <c r="F10" s="120" t="s">
        <v>489</v>
      </c>
      <c r="G10" s="120" t="s">
        <v>490</v>
      </c>
      <c r="H10" s="279">
        <f>10/10</f>
        <v>1</v>
      </c>
      <c r="J10" s="236" t="s">
        <v>167</v>
      </c>
      <c r="K10" s="328" t="s">
        <v>258</v>
      </c>
    </row>
    <row r="11" spans="1:11" ht="165">
      <c r="A11" s="215">
        <f>A10+1</f>
        <v>2</v>
      </c>
      <c r="B11" s="223">
        <v>53</v>
      </c>
      <c r="C11" s="222" t="s">
        <v>491</v>
      </c>
      <c r="D11" s="120" t="s">
        <v>487</v>
      </c>
      <c r="E11" s="239" t="s">
        <v>492</v>
      </c>
      <c r="F11" s="120" t="s">
        <v>493</v>
      </c>
      <c r="G11" s="123" t="s">
        <v>494</v>
      </c>
      <c r="H11" s="279">
        <f>10/10</f>
        <v>1</v>
      </c>
    </row>
    <row r="12" spans="1:11" ht="210">
      <c r="A12" s="215">
        <f t="shared" ref="A12:A24" si="0">A11+1</f>
        <v>3</v>
      </c>
      <c r="B12" s="375">
        <v>102</v>
      </c>
      <c r="C12" s="222" t="s">
        <v>495</v>
      </c>
      <c r="D12" s="376" t="s">
        <v>496</v>
      </c>
      <c r="E12" s="239" t="s">
        <v>497</v>
      </c>
      <c r="F12" s="120" t="s">
        <v>493</v>
      </c>
      <c r="G12" s="377" t="s">
        <v>498</v>
      </c>
      <c r="H12" s="279">
        <f>10/10</f>
        <v>1</v>
      </c>
    </row>
    <row r="13" spans="1:11" ht="120">
      <c r="A13" s="215">
        <f t="shared" si="0"/>
        <v>4</v>
      </c>
      <c r="B13" s="186" t="s">
        <v>499</v>
      </c>
      <c r="C13" s="378" t="s">
        <v>500</v>
      </c>
      <c r="D13" s="186" t="s">
        <v>501</v>
      </c>
      <c r="E13" s="371" t="s">
        <v>502</v>
      </c>
      <c r="F13" s="116" t="s">
        <v>503</v>
      </c>
      <c r="G13" s="186" t="s">
        <v>504</v>
      </c>
      <c r="H13" s="361">
        <f>20/5</f>
        <v>4</v>
      </c>
    </row>
    <row r="14" spans="1:11" ht="90">
      <c r="A14" s="215">
        <f t="shared" si="0"/>
        <v>5</v>
      </c>
      <c r="B14" s="116" t="s">
        <v>505</v>
      </c>
      <c r="C14" s="378" t="s">
        <v>506</v>
      </c>
      <c r="D14" s="186" t="s">
        <v>501</v>
      </c>
      <c r="E14" s="371" t="s">
        <v>507</v>
      </c>
      <c r="F14" s="116" t="s">
        <v>489</v>
      </c>
      <c r="G14" s="186">
        <v>2020</v>
      </c>
      <c r="H14" s="361">
        <f>10/5</f>
        <v>2</v>
      </c>
    </row>
    <row r="15" spans="1:11" ht="90">
      <c r="A15" s="215">
        <f t="shared" si="0"/>
        <v>6</v>
      </c>
      <c r="B15" s="116" t="s">
        <v>508</v>
      </c>
      <c r="C15" s="378" t="s">
        <v>509</v>
      </c>
      <c r="D15" s="186" t="s">
        <v>501</v>
      </c>
      <c r="E15" s="371" t="s">
        <v>507</v>
      </c>
      <c r="F15" s="116" t="s">
        <v>489</v>
      </c>
      <c r="G15" s="186">
        <v>2021</v>
      </c>
      <c r="H15" s="361">
        <f>10/5</f>
        <v>2</v>
      </c>
    </row>
    <row r="16" spans="1:11" ht="90">
      <c r="A16" s="215">
        <f t="shared" si="0"/>
        <v>7</v>
      </c>
      <c r="B16" s="116" t="s">
        <v>510</v>
      </c>
      <c r="C16" s="378" t="s">
        <v>511</v>
      </c>
      <c r="D16" s="186" t="s">
        <v>501</v>
      </c>
      <c r="E16" s="371" t="s">
        <v>512</v>
      </c>
      <c r="F16" s="116" t="s">
        <v>489</v>
      </c>
      <c r="G16" s="186">
        <v>2021</v>
      </c>
      <c r="H16" s="361">
        <f>20/11</f>
        <v>1.8181818181818181</v>
      </c>
    </row>
    <row r="17" spans="1:11" ht="90">
      <c r="A17" s="215">
        <f t="shared" si="0"/>
        <v>8</v>
      </c>
      <c r="B17" s="116" t="s">
        <v>513</v>
      </c>
      <c r="C17" s="378" t="s">
        <v>514</v>
      </c>
      <c r="D17" s="186" t="s">
        <v>501</v>
      </c>
      <c r="E17" s="371" t="s">
        <v>515</v>
      </c>
      <c r="F17" s="116" t="s">
        <v>489</v>
      </c>
      <c r="G17" s="186" t="s">
        <v>516</v>
      </c>
      <c r="H17" s="361">
        <f>20/10</f>
        <v>2</v>
      </c>
    </row>
    <row r="18" spans="1:11" ht="90">
      <c r="A18" s="215">
        <f t="shared" si="0"/>
        <v>9</v>
      </c>
      <c r="B18" s="116" t="s">
        <v>517</v>
      </c>
      <c r="C18" s="378" t="s">
        <v>511</v>
      </c>
      <c r="D18" s="186" t="s">
        <v>501</v>
      </c>
      <c r="E18" s="371" t="s">
        <v>512</v>
      </c>
      <c r="F18" s="116" t="s">
        <v>489</v>
      </c>
      <c r="G18" s="186">
        <v>2022</v>
      </c>
      <c r="H18" s="361">
        <f>20/11</f>
        <v>1.8181818181818181</v>
      </c>
    </row>
    <row r="19" spans="1:11" ht="60">
      <c r="A19" s="215">
        <f t="shared" si="0"/>
        <v>10</v>
      </c>
      <c r="B19" s="189" t="s">
        <v>518</v>
      </c>
      <c r="C19" s="222" t="s">
        <v>519</v>
      </c>
      <c r="D19" s="186" t="s">
        <v>501</v>
      </c>
      <c r="E19" s="120" t="s">
        <v>520</v>
      </c>
      <c r="F19" s="116" t="s">
        <v>489</v>
      </c>
      <c r="G19" s="120" t="s">
        <v>521</v>
      </c>
      <c r="H19" s="279">
        <f>15/10</f>
        <v>1.5</v>
      </c>
    </row>
    <row r="20" spans="1:11" ht="60">
      <c r="A20" s="215">
        <f t="shared" si="0"/>
        <v>11</v>
      </c>
      <c r="B20" s="379" t="s">
        <v>522</v>
      </c>
      <c r="C20" s="380" t="s">
        <v>523</v>
      </c>
      <c r="D20" s="186" t="s">
        <v>501</v>
      </c>
      <c r="E20" s="342" t="s">
        <v>524</v>
      </c>
      <c r="F20" s="116" t="s">
        <v>489</v>
      </c>
      <c r="G20" s="342">
        <v>2021</v>
      </c>
      <c r="H20" s="279">
        <f>10/2</f>
        <v>5</v>
      </c>
    </row>
    <row r="21" spans="1:11" ht="120">
      <c r="A21" s="215">
        <f t="shared" si="0"/>
        <v>12</v>
      </c>
      <c r="B21" s="189" t="s">
        <v>525</v>
      </c>
      <c r="C21" s="222" t="s">
        <v>526</v>
      </c>
      <c r="D21" s="123" t="s">
        <v>501</v>
      </c>
      <c r="E21" s="120" t="s">
        <v>527</v>
      </c>
      <c r="F21" s="120" t="s">
        <v>489</v>
      </c>
      <c r="G21" s="120">
        <v>2021</v>
      </c>
      <c r="H21" s="295">
        <f>10/7</f>
        <v>1.4285714285714286</v>
      </c>
    </row>
    <row r="22" spans="1:11" ht="90">
      <c r="A22" s="215">
        <f t="shared" si="0"/>
        <v>13</v>
      </c>
      <c r="B22" s="189" t="s">
        <v>528</v>
      </c>
      <c r="C22" s="378" t="s">
        <v>529</v>
      </c>
      <c r="D22" s="186" t="s">
        <v>501</v>
      </c>
      <c r="E22" s="371" t="s">
        <v>507</v>
      </c>
      <c r="F22" s="116" t="s">
        <v>489</v>
      </c>
      <c r="G22" s="382">
        <v>2022</v>
      </c>
      <c r="H22" s="361">
        <f>10/5</f>
        <v>2</v>
      </c>
    </row>
    <row r="23" spans="1:11" ht="120">
      <c r="A23" s="215">
        <f t="shared" si="0"/>
        <v>14</v>
      </c>
      <c r="B23" s="189" t="s">
        <v>530</v>
      </c>
      <c r="C23" s="383" t="s">
        <v>531</v>
      </c>
      <c r="D23" s="186" t="s">
        <v>532</v>
      </c>
      <c r="E23" s="384" t="s">
        <v>533</v>
      </c>
      <c r="F23" s="116" t="s">
        <v>489</v>
      </c>
      <c r="G23" s="382">
        <v>2022</v>
      </c>
      <c r="H23" s="385">
        <f>15/13</f>
        <v>1.1538461538461537</v>
      </c>
    </row>
    <row r="24" spans="1:11" ht="120">
      <c r="A24" s="215">
        <f t="shared" si="0"/>
        <v>15</v>
      </c>
      <c r="B24" s="379" t="s">
        <v>536</v>
      </c>
      <c r="C24" s="380" t="s">
        <v>537</v>
      </c>
      <c r="D24" s="186" t="s">
        <v>501</v>
      </c>
      <c r="E24" s="342" t="s">
        <v>534</v>
      </c>
      <c r="F24" s="116" t="s">
        <v>489</v>
      </c>
      <c r="G24" s="342">
        <v>2023</v>
      </c>
      <c r="H24" s="381">
        <f>10/4</f>
        <v>2.5</v>
      </c>
      <c r="K24" t="s">
        <v>535</v>
      </c>
    </row>
    <row r="25" spans="1:11" ht="15.75" thickBot="1">
      <c r="A25" s="215"/>
      <c r="B25" s="126"/>
      <c r="C25" s="126"/>
      <c r="D25" s="126"/>
      <c r="E25" s="126"/>
      <c r="F25" s="126"/>
      <c r="G25" s="126"/>
      <c r="H25" s="293"/>
    </row>
    <row r="26" spans="1:11" ht="15.75" thickBot="1">
      <c r="A26" s="311"/>
      <c r="G26" s="149" t="str">
        <f>"Total "&amp;LEFT(A7,4)</f>
        <v>Total I14c</v>
      </c>
      <c r="H26" s="150">
        <f>SUM(H10:H25)</f>
        <v>30.218781218781217</v>
      </c>
    </row>
    <row r="28" spans="1:11" ht="53.25" customHeight="1">
      <c r="A28" s="42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8" s="420"/>
      <c r="C28" s="420"/>
      <c r="D28" s="420"/>
      <c r="E28" s="420"/>
      <c r="F28" s="420"/>
      <c r="G28" s="420"/>
      <c r="H28" s="420"/>
    </row>
    <row r="46" spans="1:9" ht="15.75" thickBot="1"/>
    <row r="47" spans="1:9" ht="54" customHeight="1" thickBot="1">
      <c r="A47" s="200" t="s">
        <v>69</v>
      </c>
      <c r="B47" s="201" t="s">
        <v>72</v>
      </c>
      <c r="C47" s="217" t="s">
        <v>70</v>
      </c>
      <c r="D47" s="217" t="s">
        <v>71</v>
      </c>
      <c r="E47" s="201" t="s">
        <v>139</v>
      </c>
      <c r="F47" s="201" t="s">
        <v>139</v>
      </c>
      <c r="G47" s="201" t="s">
        <v>138</v>
      </c>
      <c r="H47" s="217" t="s">
        <v>87</v>
      </c>
      <c r="I47" s="202" t="s">
        <v>78</v>
      </c>
    </row>
  </sheetData>
  <mergeCells count="3">
    <mergeCell ref="A6:H6"/>
    <mergeCell ref="A7:H7"/>
    <mergeCell ref="A28:H28"/>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topLeftCell="A7" workbookViewId="0">
      <selection activeCell="K13" sqref="K13"/>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32" t="str">
        <f>'Date initiale'!C3</f>
        <v>Universitatea de Arhitectură și Urbanism "Ion Mincu" București</v>
      </c>
      <c r="B1" s="232"/>
      <c r="C1" s="232"/>
      <c r="D1" s="16"/>
      <c r="E1" s="16"/>
      <c r="F1" s="16"/>
    </row>
    <row r="2" spans="1:11" ht="15.75">
      <c r="A2" s="232" t="str">
        <f>'Date initiale'!B4&amp;" "&amp;'Date initiale'!C4</f>
        <v>Facultatea ARHITECTURA</v>
      </c>
      <c r="B2" s="232"/>
      <c r="C2" s="232"/>
      <c r="D2" s="16"/>
      <c r="E2" s="16"/>
      <c r="F2" s="16"/>
    </row>
    <row r="3" spans="1:11" ht="15.75">
      <c r="A3" s="232" t="str">
        <f>'Date initiale'!B5&amp;" "&amp;'Date initiale'!C5</f>
        <v>Departamentul BAZELE PROIECTĂRII</v>
      </c>
      <c r="B3" s="232"/>
      <c r="C3" s="232"/>
      <c r="D3" s="16"/>
      <c r="E3" s="16"/>
      <c r="F3" s="16"/>
    </row>
    <row r="4" spans="1:11" ht="15.75">
      <c r="A4" s="233" t="str">
        <f>'Date initiale'!C6&amp;", "&amp;'Date initiale'!C7</f>
        <v>[PANAIT ANDREEA IULIA], profesor</v>
      </c>
      <c r="B4" s="233"/>
      <c r="C4" s="233"/>
      <c r="D4" s="16"/>
      <c r="E4" s="16"/>
      <c r="F4" s="16"/>
    </row>
    <row r="5" spans="1:11" ht="15.75">
      <c r="A5" s="233"/>
      <c r="B5" s="233"/>
      <c r="C5" s="233"/>
      <c r="D5" s="16"/>
      <c r="E5" s="16"/>
      <c r="F5" s="16"/>
    </row>
    <row r="6" spans="1:11" ht="15.75">
      <c r="A6" s="418" t="s">
        <v>110</v>
      </c>
      <c r="B6" s="418"/>
      <c r="C6" s="418"/>
      <c r="D6" s="418"/>
      <c r="E6" s="418"/>
      <c r="F6" s="418"/>
      <c r="G6" s="418"/>
      <c r="H6" s="418"/>
    </row>
    <row r="7" spans="1:11" ht="52.5" customHeight="1">
      <c r="A7" s="421"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21"/>
      <c r="C7" s="421"/>
      <c r="D7" s="421"/>
      <c r="E7" s="421"/>
      <c r="F7" s="421"/>
      <c r="G7" s="421"/>
      <c r="H7" s="421"/>
    </row>
    <row r="8" spans="1:11" ht="16.5" thickBot="1">
      <c r="A8" s="45"/>
      <c r="B8" s="45"/>
      <c r="C8" s="45"/>
      <c r="D8" s="45"/>
      <c r="E8" s="45"/>
      <c r="F8" s="59"/>
      <c r="G8" s="59"/>
      <c r="H8" s="59"/>
    </row>
    <row r="9" spans="1:11" ht="60.75" thickBot="1">
      <c r="A9" s="176" t="s">
        <v>55</v>
      </c>
      <c r="B9" s="201" t="s">
        <v>72</v>
      </c>
      <c r="C9" s="217" t="s">
        <v>141</v>
      </c>
      <c r="D9" s="217" t="s">
        <v>71</v>
      </c>
      <c r="E9" s="201" t="s">
        <v>140</v>
      </c>
      <c r="F9" s="201" t="s">
        <v>138</v>
      </c>
      <c r="G9" s="217" t="s">
        <v>87</v>
      </c>
      <c r="H9" s="202" t="s">
        <v>147</v>
      </c>
      <c r="J9" s="235" t="s">
        <v>108</v>
      </c>
    </row>
    <row r="10" spans="1:11" ht="60">
      <c r="A10" s="225">
        <v>1</v>
      </c>
      <c r="B10" s="226"/>
      <c r="C10" s="386" t="s">
        <v>538</v>
      </c>
      <c r="D10" s="192" t="s">
        <v>501</v>
      </c>
      <c r="E10" s="192" t="s">
        <v>539</v>
      </c>
      <c r="F10" s="192" t="s">
        <v>540</v>
      </c>
      <c r="G10" s="192" t="s">
        <v>541</v>
      </c>
      <c r="H10" s="292">
        <v>10</v>
      </c>
      <c r="J10" s="236">
        <v>20</v>
      </c>
      <c r="K10" s="328" t="s">
        <v>258</v>
      </c>
    </row>
    <row r="11" spans="1:11" ht="45">
      <c r="A11" s="215">
        <f>A10+1</f>
        <v>2</v>
      </c>
      <c r="B11" s="223"/>
      <c r="C11" s="386" t="s">
        <v>542</v>
      </c>
      <c r="D11" s="192" t="s">
        <v>501</v>
      </c>
      <c r="E11" s="192" t="s">
        <v>539</v>
      </c>
      <c r="F11" s="192" t="s">
        <v>540</v>
      </c>
      <c r="G11" s="192" t="s">
        <v>543</v>
      </c>
      <c r="H11" s="292">
        <v>5</v>
      </c>
    </row>
    <row r="12" spans="1:11" ht="75">
      <c r="A12" s="215">
        <f t="shared" ref="A12:A19" si="0">A11+1</f>
        <v>3</v>
      </c>
      <c r="B12" s="189"/>
      <c r="C12" s="386" t="s">
        <v>544</v>
      </c>
      <c r="D12" s="192" t="s">
        <v>501</v>
      </c>
      <c r="E12" s="192" t="s">
        <v>539</v>
      </c>
      <c r="F12" s="192" t="s">
        <v>540</v>
      </c>
      <c r="G12" s="192" t="s">
        <v>545</v>
      </c>
      <c r="H12" s="292">
        <v>5</v>
      </c>
    </row>
    <row r="13" spans="1:11" ht="105">
      <c r="A13" s="215">
        <f t="shared" si="0"/>
        <v>4</v>
      </c>
      <c r="B13" s="120"/>
      <c r="C13" s="378" t="s">
        <v>546</v>
      </c>
      <c r="D13" s="116" t="s">
        <v>501</v>
      </c>
      <c r="E13" s="192" t="s">
        <v>539</v>
      </c>
      <c r="F13" s="192" t="s">
        <v>540</v>
      </c>
      <c r="G13" s="123">
        <v>2017</v>
      </c>
      <c r="H13" s="387">
        <v>3.33</v>
      </c>
    </row>
    <row r="14" spans="1:11">
      <c r="A14" s="215">
        <f t="shared" si="0"/>
        <v>5</v>
      </c>
      <c r="B14" s="189"/>
      <c r="C14" s="120"/>
      <c r="D14" s="120"/>
      <c r="E14" s="120"/>
      <c r="F14" s="120"/>
      <c r="G14" s="120"/>
      <c r="H14" s="279"/>
    </row>
    <row r="15" spans="1:11">
      <c r="A15" s="215">
        <f t="shared" si="0"/>
        <v>6</v>
      </c>
      <c r="B15" s="120"/>
      <c r="C15" s="120"/>
      <c r="D15" s="120"/>
      <c r="E15" s="120"/>
      <c r="F15" s="120"/>
      <c r="G15" s="120"/>
      <c r="H15" s="279"/>
    </row>
    <row r="16" spans="1:11">
      <c r="A16" s="215">
        <f t="shared" si="0"/>
        <v>7</v>
      </c>
      <c r="B16" s="189"/>
      <c r="C16" s="120"/>
      <c r="D16" s="120"/>
      <c r="E16" s="120"/>
      <c r="F16" s="120"/>
      <c r="G16" s="120"/>
      <c r="H16" s="279"/>
    </row>
    <row r="17" spans="1:8">
      <c r="A17" s="215">
        <f t="shared" si="0"/>
        <v>8</v>
      </c>
      <c r="B17" s="120"/>
      <c r="C17" s="120"/>
      <c r="D17" s="120"/>
      <c r="E17" s="120"/>
      <c r="F17" s="120"/>
      <c r="G17" s="120"/>
      <c r="H17" s="279"/>
    </row>
    <row r="18" spans="1:8">
      <c r="A18" s="215">
        <f t="shared" si="0"/>
        <v>9</v>
      </c>
      <c r="B18" s="189"/>
      <c r="C18" s="120"/>
      <c r="D18" s="120"/>
      <c r="E18" s="120"/>
      <c r="F18" s="120"/>
      <c r="G18" s="120"/>
      <c r="H18" s="279"/>
    </row>
    <row r="19" spans="1:8" ht="15.75" thickBot="1">
      <c r="A19" s="228">
        <f t="shared" si="0"/>
        <v>10</v>
      </c>
      <c r="B19" s="126"/>
      <c r="C19" s="126"/>
      <c r="D19" s="126"/>
      <c r="E19" s="126"/>
      <c r="F19" s="126"/>
      <c r="G19" s="126"/>
      <c r="H19" s="293"/>
    </row>
    <row r="20" spans="1:8" ht="15.75" thickBot="1">
      <c r="A20" s="311"/>
      <c r="G20" s="149" t="str">
        <f>"Total "&amp;LEFT(A7,4)</f>
        <v>Total I15.</v>
      </c>
      <c r="H20" s="150">
        <f>SUM(H10:H19)</f>
        <v>23.33</v>
      </c>
    </row>
    <row r="22" spans="1:8" ht="53.25" customHeight="1">
      <c r="A22" s="420"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20"/>
      <c r="C22" s="420"/>
      <c r="D22" s="420"/>
      <c r="E22" s="420"/>
      <c r="F22" s="420"/>
      <c r="G22" s="420"/>
      <c r="H22" s="420"/>
    </row>
    <row r="40" spans="1:9" ht="15.75" thickBot="1"/>
    <row r="41" spans="1:9" ht="54" customHeight="1" thickBot="1">
      <c r="A41" s="200" t="s">
        <v>69</v>
      </c>
      <c r="B41" s="201" t="s">
        <v>72</v>
      </c>
      <c r="C41" s="217" t="s">
        <v>70</v>
      </c>
      <c r="D41" s="217" t="s">
        <v>71</v>
      </c>
      <c r="E41" s="201" t="s">
        <v>139</v>
      </c>
      <c r="F41" s="201" t="s">
        <v>139</v>
      </c>
      <c r="G41" s="201" t="s">
        <v>138</v>
      </c>
      <c r="H41" s="217" t="s">
        <v>87</v>
      </c>
      <c r="I41" s="20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workbookViewId="0">
      <selection activeCell="H10" sqref="H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32" t="str">
        <f>'Date initiale'!C3</f>
        <v>Universitatea de Arhitectură și Urbanism "Ion Mincu" București</v>
      </c>
      <c r="B1" s="232"/>
      <c r="C1" s="232"/>
      <c r="D1" s="16"/>
      <c r="E1" s="36"/>
    </row>
    <row r="2" spans="1:8" ht="15.75">
      <c r="A2" s="232" t="str">
        <f>'Date initiale'!B4&amp;" "&amp;'Date initiale'!C4</f>
        <v>Facultatea ARHITECTURA</v>
      </c>
      <c r="B2" s="232"/>
      <c r="C2" s="232"/>
      <c r="D2" s="2"/>
      <c r="E2" s="36"/>
    </row>
    <row r="3" spans="1:8" ht="15.75">
      <c r="A3" s="232" t="str">
        <f>'Date initiale'!B5&amp;" "&amp;'Date initiale'!C5</f>
        <v>Departamentul BAZELE PROIECTĂRII</v>
      </c>
      <c r="B3" s="232"/>
      <c r="C3" s="232"/>
      <c r="D3" s="16"/>
      <c r="E3" s="36"/>
    </row>
    <row r="4" spans="1:8">
      <c r="A4" s="110" t="str">
        <f>'Date initiale'!C6&amp;", "&amp;'Date initiale'!C7</f>
        <v>[PANAIT ANDREEA IULIA], profesor</v>
      </c>
      <c r="B4" s="110"/>
      <c r="C4" s="110"/>
    </row>
    <row r="5" spans="1:8">
      <c r="A5" s="110"/>
      <c r="B5" s="110"/>
      <c r="C5" s="110"/>
    </row>
    <row r="6" spans="1:8" ht="15.75">
      <c r="A6" s="423" t="s">
        <v>110</v>
      </c>
      <c r="B6" s="423"/>
      <c r="C6" s="423"/>
      <c r="D6" s="423"/>
    </row>
    <row r="7" spans="1:8" ht="90.75" customHeight="1">
      <c r="A7" s="421"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21"/>
      <c r="C7" s="421"/>
      <c r="D7" s="421"/>
      <c r="E7" s="172"/>
      <c r="F7" s="172"/>
      <c r="G7" s="172"/>
      <c r="H7" s="172"/>
    </row>
    <row r="8" spans="1:8" ht="18.75" customHeight="1" thickBot="1">
      <c r="A8" s="57"/>
      <c r="B8" s="57"/>
      <c r="C8" s="57"/>
      <c r="D8" s="57"/>
    </row>
    <row r="9" spans="1:8" ht="45.75" customHeight="1" thickBot="1">
      <c r="A9" s="176" t="s">
        <v>55</v>
      </c>
      <c r="B9" s="201" t="s">
        <v>77</v>
      </c>
      <c r="C9" s="201" t="s">
        <v>87</v>
      </c>
      <c r="D9" s="202" t="s">
        <v>147</v>
      </c>
      <c r="E9" s="29"/>
      <c r="F9" s="235" t="s">
        <v>108</v>
      </c>
    </row>
    <row r="10" spans="1:8">
      <c r="A10" s="225">
        <v>1</v>
      </c>
      <c r="B10" s="241"/>
      <c r="C10" s="242"/>
      <c r="D10" s="297"/>
      <c r="F10" s="236" t="s">
        <v>168</v>
      </c>
      <c r="G10" s="328" t="s">
        <v>259</v>
      </c>
    </row>
    <row r="11" spans="1:8">
      <c r="A11" s="215">
        <f>A10+1</f>
        <v>2</v>
      </c>
      <c r="B11" s="239"/>
      <c r="C11" s="206"/>
      <c r="D11" s="294"/>
    </row>
    <row r="12" spans="1:8">
      <c r="A12" s="215">
        <f t="shared" ref="A12:A19" si="0">A11+1</f>
        <v>3</v>
      </c>
      <c r="B12" s="222"/>
      <c r="C12" s="120"/>
      <c r="D12" s="279"/>
    </row>
    <row r="13" spans="1:8">
      <c r="A13" s="215">
        <f t="shared" si="0"/>
        <v>4</v>
      </c>
      <c r="B13" s="240"/>
      <c r="C13" s="120"/>
      <c r="D13" s="279"/>
    </row>
    <row r="14" spans="1:8">
      <c r="A14" s="215">
        <f t="shared" si="0"/>
        <v>5</v>
      </c>
      <c r="B14" s="240"/>
      <c r="C14" s="120"/>
      <c r="D14" s="279"/>
    </row>
    <row r="15" spans="1:8">
      <c r="A15" s="215">
        <f t="shared" si="0"/>
        <v>6</v>
      </c>
      <c r="B15" s="222"/>
      <c r="C15" s="120"/>
      <c r="D15" s="279"/>
    </row>
    <row r="16" spans="1:8">
      <c r="A16" s="215">
        <f t="shared" si="0"/>
        <v>7</v>
      </c>
      <c r="B16" s="240"/>
      <c r="C16" s="120"/>
      <c r="D16" s="279"/>
    </row>
    <row r="17" spans="1:4">
      <c r="A17" s="215">
        <f t="shared" si="0"/>
        <v>8</v>
      </c>
      <c r="B17" s="240"/>
      <c r="C17" s="120"/>
      <c r="D17" s="279"/>
    </row>
    <row r="18" spans="1:4">
      <c r="A18" s="215">
        <f t="shared" si="0"/>
        <v>9</v>
      </c>
      <c r="B18" s="240"/>
      <c r="C18" s="120"/>
      <c r="D18" s="279"/>
    </row>
    <row r="19" spans="1:4" ht="15.75" thickBot="1">
      <c r="A19" s="228">
        <f t="shared" si="0"/>
        <v>10</v>
      </c>
      <c r="B19" s="243"/>
      <c r="C19" s="126"/>
      <c r="D19" s="293"/>
    </row>
    <row r="20" spans="1:4" ht="15.75" thickBot="1">
      <c r="A20" s="310"/>
      <c r="B20" s="199"/>
      <c r="C20" s="149" t="str">
        <f>"Total "&amp;LEFT(A7,3)</f>
        <v>Total I16</v>
      </c>
      <c r="D20" s="244">
        <f>SUM(D10:D19)</f>
        <v>0</v>
      </c>
    </row>
    <row r="21" spans="1:4" ht="15.75">
      <c r="A21" s="28"/>
      <c r="B21" s="22"/>
      <c r="C21" s="22"/>
      <c r="D21" s="22"/>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workbookViewId="0">
      <selection activeCell="G13" sqref="G13"/>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7" ht="15.75">
      <c r="A1" s="232" t="str">
        <f>'Date initiale'!C3</f>
        <v>Universitatea de Arhitectură și Urbanism "Ion Mincu" București</v>
      </c>
      <c r="B1" s="232"/>
      <c r="C1" s="232"/>
      <c r="D1" s="16"/>
    </row>
    <row r="2" spans="1:7" ht="15.75">
      <c r="A2" s="232" t="str">
        <f>'Date initiale'!B4&amp;" "&amp;'Date initiale'!C4</f>
        <v>Facultatea ARHITECTURA</v>
      </c>
      <c r="B2" s="232"/>
      <c r="C2" s="232"/>
      <c r="D2" s="2"/>
    </row>
    <row r="3" spans="1:7" ht="15.75">
      <c r="A3" s="232" t="str">
        <f>'Date initiale'!B5&amp;" "&amp;'Date initiale'!C5</f>
        <v>Departamentul BAZELE PROIECTĂRII</v>
      </c>
      <c r="B3" s="232"/>
      <c r="C3" s="232"/>
      <c r="D3" s="16"/>
    </row>
    <row r="4" spans="1:7">
      <c r="A4" s="110" t="str">
        <f>'Date initiale'!C6&amp;", "&amp;'Date initiale'!C7</f>
        <v>[PANAIT ANDREEA IULIA], profesor</v>
      </c>
      <c r="B4" s="110"/>
      <c r="C4" s="110"/>
    </row>
    <row r="5" spans="1:7">
      <c r="A5" s="110"/>
      <c r="B5" s="110"/>
      <c r="C5" s="110"/>
    </row>
    <row r="6" spans="1:7">
      <c r="A6" s="426" t="s">
        <v>110</v>
      </c>
      <c r="B6" s="426"/>
      <c r="C6" s="426"/>
      <c r="D6" s="426"/>
    </row>
    <row r="7" spans="1:7" ht="40.5" customHeight="1">
      <c r="A7" s="421"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21"/>
      <c r="C7" s="421"/>
      <c r="D7" s="421"/>
    </row>
    <row r="8" spans="1:7" ht="15.75" thickBot="1"/>
    <row r="9" spans="1:7" ht="48.75" customHeight="1" thickBot="1">
      <c r="A9" s="176" t="s">
        <v>55</v>
      </c>
      <c r="B9" s="146" t="s">
        <v>77</v>
      </c>
      <c r="C9" s="146" t="s">
        <v>87</v>
      </c>
      <c r="D9" s="252" t="s">
        <v>147</v>
      </c>
      <c r="F9" s="235" t="s">
        <v>108</v>
      </c>
    </row>
    <row r="10" spans="1:7" ht="45">
      <c r="A10" s="267">
        <v>1</v>
      </c>
      <c r="B10" s="258" t="s">
        <v>547</v>
      </c>
      <c r="C10" s="35">
        <v>2015</v>
      </c>
      <c r="D10" s="292">
        <v>30</v>
      </c>
      <c r="F10" s="236" t="s">
        <v>169</v>
      </c>
      <c r="G10" s="328" t="s">
        <v>260</v>
      </c>
    </row>
    <row r="11" spans="1:7">
      <c r="A11" s="268">
        <f>A10+1</f>
        <v>2</v>
      </c>
      <c r="B11" s="258"/>
      <c r="C11" s="35"/>
      <c r="D11" s="292"/>
    </row>
    <row r="12" spans="1:7">
      <c r="A12" s="268">
        <f>A11+1</f>
        <v>3</v>
      </c>
      <c r="B12" s="258"/>
      <c r="C12" s="35"/>
      <c r="D12" s="292"/>
    </row>
    <row r="13" spans="1:7">
      <c r="A13" s="268">
        <f>A12+1</f>
        <v>4</v>
      </c>
      <c r="B13" s="258"/>
      <c r="C13" s="35"/>
      <c r="D13" s="292"/>
    </row>
    <row r="14" spans="1:7">
      <c r="A14" s="268">
        <f>A13+1</f>
        <v>5</v>
      </c>
      <c r="B14" s="258"/>
      <c r="C14" s="35"/>
      <c r="D14" s="292"/>
    </row>
    <row r="15" spans="1:7">
      <c r="A15" s="268">
        <f>A14+1</f>
        <v>6</v>
      </c>
      <c r="B15" s="258"/>
      <c r="C15" s="35"/>
      <c r="D15" s="292"/>
    </row>
    <row r="16" spans="1:7">
      <c r="A16" s="268">
        <f>A15+1</f>
        <v>7</v>
      </c>
      <c r="B16" s="258"/>
      <c r="C16" s="35"/>
      <c r="D16" s="292"/>
    </row>
    <row r="17" spans="1:4">
      <c r="A17" s="268">
        <f>A16+1</f>
        <v>8</v>
      </c>
      <c r="B17" s="258"/>
      <c r="C17" s="35"/>
      <c r="D17" s="292"/>
    </row>
    <row r="18" spans="1:4">
      <c r="A18" s="268">
        <f>A17+1</f>
        <v>9</v>
      </c>
      <c r="B18" s="258"/>
      <c r="C18" s="35"/>
      <c r="D18" s="292"/>
    </row>
    <row r="19" spans="1:4" ht="15.75" thickBot="1">
      <c r="A19" s="269">
        <f>A18+1</f>
        <v>10</v>
      </c>
      <c r="B19" s="260"/>
      <c r="C19" s="142"/>
      <c r="D19" s="296"/>
    </row>
    <row r="20" spans="1:4" ht="15.75" thickBot="1">
      <c r="A20" s="306"/>
      <c r="B20" s="110"/>
      <c r="C20" s="112" t="str">
        <f>"Total "&amp;LEFT(A7,3)</f>
        <v>Total I17</v>
      </c>
      <c r="D20" s="113">
        <f>SUM(D10:D19)</f>
        <v>30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38"/>
  <sheetViews>
    <sheetView topLeftCell="A7" workbookViewId="0">
      <selection activeCell="D13" sqref="D13"/>
    </sheetView>
  </sheetViews>
  <sheetFormatPr defaultRowHeight="15"/>
  <cols>
    <col min="1" max="1" width="5.140625" customWidth="1"/>
    <col min="2" max="2" width="103.140625" customWidth="1"/>
    <col min="3" max="3" width="10.5703125" customWidth="1"/>
    <col min="4" max="4" width="9.7109375" customWidth="1"/>
  </cols>
  <sheetData>
    <row r="1" spans="1:7" ht="15.75">
      <c r="A1" s="232" t="str">
        <f>'Date initiale'!C3</f>
        <v>Universitatea de Arhitectură și Urbanism "Ion Mincu" București</v>
      </c>
      <c r="B1" s="232"/>
      <c r="C1" s="232"/>
      <c r="D1" s="16"/>
      <c r="E1" s="36"/>
    </row>
    <row r="2" spans="1:7" ht="15.75">
      <c r="A2" s="232" t="str">
        <f>'Date initiale'!B4&amp;" "&amp;'Date initiale'!C4</f>
        <v>Facultatea ARHITECTURA</v>
      </c>
      <c r="B2" s="232"/>
      <c r="C2" s="232"/>
      <c r="D2" s="36"/>
      <c r="E2" s="36"/>
    </row>
    <row r="3" spans="1:7" ht="15.75">
      <c r="A3" s="232" t="str">
        <f>'Date initiale'!B5&amp;" "&amp;'Date initiale'!C5</f>
        <v>Departamentul BAZELE PROIECTĂRII</v>
      </c>
      <c r="B3" s="232"/>
      <c r="C3" s="232"/>
      <c r="D3" s="16"/>
      <c r="E3" s="36"/>
    </row>
    <row r="4" spans="1:7">
      <c r="A4" s="110" t="str">
        <f>'Date initiale'!C6&amp;", "&amp;'Date initiale'!C7</f>
        <v>[PANAIT ANDREEA IULIA], profesor</v>
      </c>
      <c r="B4" s="110"/>
      <c r="C4" s="110"/>
    </row>
    <row r="5" spans="1:7">
      <c r="A5" s="110"/>
      <c r="B5" s="110"/>
      <c r="C5" s="110"/>
    </row>
    <row r="6" spans="1:7" ht="34.5" customHeight="1">
      <c r="A6" s="423" t="s">
        <v>110</v>
      </c>
      <c r="B6" s="423"/>
      <c r="C6" s="423"/>
      <c r="D6" s="423"/>
    </row>
    <row r="7" spans="1:7" ht="34.5" customHeight="1">
      <c r="A7" s="421"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21"/>
      <c r="C7" s="421"/>
      <c r="D7" s="421"/>
    </row>
    <row r="8" spans="1:7" ht="16.5" customHeight="1" thickBot="1">
      <c r="A8" s="47"/>
      <c r="B8" s="47"/>
      <c r="C8" s="47"/>
      <c r="D8" s="47"/>
    </row>
    <row r="9" spans="1:7" ht="42.75" customHeight="1" thickBot="1">
      <c r="A9" s="176" t="s">
        <v>55</v>
      </c>
      <c r="B9" s="146" t="s">
        <v>77</v>
      </c>
      <c r="C9" s="146" t="s">
        <v>87</v>
      </c>
      <c r="D9" s="252" t="s">
        <v>78</v>
      </c>
      <c r="E9" s="29"/>
      <c r="F9" s="235" t="s">
        <v>108</v>
      </c>
    </row>
    <row r="10" spans="1:7" ht="30">
      <c r="A10" s="151">
        <v>1</v>
      </c>
      <c r="B10" s="263" t="s">
        <v>549</v>
      </c>
      <c r="C10" s="137">
        <v>2006</v>
      </c>
      <c r="D10" s="363">
        <v>10</v>
      </c>
      <c r="E10" s="29"/>
      <c r="F10" s="236" t="s">
        <v>170</v>
      </c>
      <c r="G10" s="328" t="s">
        <v>261</v>
      </c>
    </row>
    <row r="11" spans="1:7" ht="30">
      <c r="A11" s="152">
        <f>A10+1</f>
        <v>2</v>
      </c>
      <c r="B11" s="258" t="s">
        <v>550</v>
      </c>
      <c r="C11" s="35">
        <v>2012</v>
      </c>
      <c r="D11" s="363">
        <v>10</v>
      </c>
    </row>
    <row r="12" spans="1:7" ht="30">
      <c r="A12" s="152">
        <f t="shared" ref="A12:A26" si="0">A11+1</f>
        <v>3</v>
      </c>
      <c r="B12" s="258" t="s">
        <v>551</v>
      </c>
      <c r="C12" s="35">
        <v>2012</v>
      </c>
      <c r="D12" s="363">
        <v>5</v>
      </c>
    </row>
    <row r="13" spans="1:7" ht="30">
      <c r="A13" s="152">
        <f t="shared" si="0"/>
        <v>4</v>
      </c>
      <c r="B13" s="258" t="s">
        <v>552</v>
      </c>
      <c r="C13" s="35">
        <v>2016</v>
      </c>
      <c r="D13" s="358">
        <v>10</v>
      </c>
    </row>
    <row r="14" spans="1:7" ht="30">
      <c r="A14" s="152">
        <f t="shared" si="0"/>
        <v>5</v>
      </c>
      <c r="B14" s="258" t="s">
        <v>553</v>
      </c>
      <c r="C14" s="35">
        <v>2016</v>
      </c>
      <c r="D14" s="358">
        <v>10</v>
      </c>
    </row>
    <row r="15" spans="1:7" ht="30">
      <c r="A15" s="152">
        <f t="shared" si="0"/>
        <v>6</v>
      </c>
      <c r="B15" s="258" t="s">
        <v>554</v>
      </c>
      <c r="C15" s="35">
        <v>2016</v>
      </c>
      <c r="D15" s="358">
        <v>10</v>
      </c>
    </row>
    <row r="16" spans="1:7" ht="30">
      <c r="A16" s="152">
        <f t="shared" si="0"/>
        <v>7</v>
      </c>
      <c r="B16" s="258" t="s">
        <v>555</v>
      </c>
      <c r="C16" s="35">
        <v>2018</v>
      </c>
      <c r="D16" s="358">
        <v>10</v>
      </c>
    </row>
    <row r="17" spans="1:8" ht="30">
      <c r="A17" s="152">
        <f t="shared" si="0"/>
        <v>8</v>
      </c>
      <c r="B17" s="222" t="s">
        <v>556</v>
      </c>
      <c r="C17" s="35">
        <v>2017</v>
      </c>
      <c r="D17" s="358">
        <v>5</v>
      </c>
    </row>
    <row r="18" spans="1:8" ht="60">
      <c r="A18" s="152">
        <f t="shared" si="0"/>
        <v>9</v>
      </c>
      <c r="B18" s="222" t="s">
        <v>548</v>
      </c>
      <c r="C18" s="35">
        <v>2019</v>
      </c>
      <c r="D18" s="358">
        <v>10</v>
      </c>
    </row>
    <row r="19" spans="1:8">
      <c r="A19" s="152">
        <f t="shared" si="0"/>
        <v>10</v>
      </c>
      <c r="B19" s="258" t="s">
        <v>557</v>
      </c>
      <c r="C19" s="35">
        <v>2020</v>
      </c>
      <c r="D19" s="358">
        <v>5</v>
      </c>
    </row>
    <row r="20" spans="1:8" ht="30">
      <c r="A20" s="152">
        <f t="shared" si="0"/>
        <v>11</v>
      </c>
      <c r="B20" s="258" t="s">
        <v>558</v>
      </c>
      <c r="C20" s="35">
        <v>2020</v>
      </c>
      <c r="D20" s="358">
        <v>10</v>
      </c>
    </row>
    <row r="21" spans="1:8">
      <c r="A21" s="152">
        <f t="shared" si="0"/>
        <v>12</v>
      </c>
      <c r="B21" s="258" t="s">
        <v>559</v>
      </c>
      <c r="C21" s="35">
        <v>2021</v>
      </c>
      <c r="D21" s="358">
        <v>5</v>
      </c>
    </row>
    <row r="22" spans="1:8">
      <c r="A22" s="152">
        <f t="shared" si="0"/>
        <v>13</v>
      </c>
      <c r="B22" s="258" t="s">
        <v>560</v>
      </c>
      <c r="C22" s="35">
        <v>2021</v>
      </c>
      <c r="D22" s="358">
        <v>5</v>
      </c>
    </row>
    <row r="23" spans="1:8" ht="30">
      <c r="A23" s="152">
        <f t="shared" si="0"/>
        <v>14</v>
      </c>
      <c r="B23" s="258" t="s">
        <v>561</v>
      </c>
      <c r="C23" s="35">
        <v>2022</v>
      </c>
      <c r="D23" s="358">
        <v>5</v>
      </c>
    </row>
    <row r="24" spans="1:8" s="31" customFormat="1">
      <c r="A24" s="152">
        <f t="shared" si="0"/>
        <v>15</v>
      </c>
      <c r="B24" s="388" t="s">
        <v>562</v>
      </c>
      <c r="C24" s="389">
        <v>2022</v>
      </c>
      <c r="D24" s="390">
        <v>5</v>
      </c>
    </row>
    <row r="25" spans="1:8">
      <c r="A25" s="152">
        <f t="shared" si="0"/>
        <v>16</v>
      </c>
      <c r="B25" s="258"/>
      <c r="C25" s="35"/>
      <c r="D25" s="279"/>
    </row>
    <row r="26" spans="1:8" ht="15.75" thickBot="1">
      <c r="A26" s="152">
        <f t="shared" si="0"/>
        <v>17</v>
      </c>
      <c r="B26" s="260"/>
      <c r="C26" s="142"/>
      <c r="D26" s="293"/>
    </row>
    <row r="27" spans="1:8" ht="15.75" thickBot="1">
      <c r="A27" s="309"/>
      <c r="B27" s="270"/>
      <c r="C27" s="112" t="str">
        <f>"Total "&amp;LEFT(A7,3)</f>
        <v>Total I18</v>
      </c>
      <c r="D27" s="271">
        <f>SUM(D10:D26)</f>
        <v>115</v>
      </c>
    </row>
    <row r="28" spans="1:8">
      <c r="B28" s="17"/>
    </row>
    <row r="29" spans="1:8" ht="53.25" customHeight="1">
      <c r="A29" s="420"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9" s="420"/>
      <c r="C29" s="420"/>
      <c r="D29" s="420"/>
      <c r="E29" s="238"/>
      <c r="F29" s="238"/>
      <c r="G29" s="238"/>
      <c r="H29" s="238"/>
    </row>
    <row r="30" spans="1:8">
      <c r="B30" s="17"/>
    </row>
    <row r="31" spans="1:8">
      <c r="B31" s="17"/>
    </row>
    <row r="32" spans="1:8">
      <c r="B32" s="17"/>
    </row>
    <row r="33" spans="2:2">
      <c r="B33" s="17"/>
    </row>
    <row r="34" spans="2:2">
      <c r="B34" s="17"/>
    </row>
    <row r="35" spans="2:2">
      <c r="B35" s="17"/>
    </row>
    <row r="36" spans="2:2">
      <c r="B36" s="17"/>
    </row>
    <row r="37" spans="2:2">
      <c r="B37" s="17"/>
    </row>
    <row r="38" spans="2:2">
      <c r="B38" s="17"/>
    </row>
  </sheetData>
  <mergeCells count="3">
    <mergeCell ref="A6:D6"/>
    <mergeCell ref="A7:D7"/>
    <mergeCell ref="A29:D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workbookViewId="0">
      <selection activeCell="I20" sqref="I20"/>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c r="A1" s="110" t="str">
        <f>'Date initiale'!C3</f>
        <v>Universitatea de Arhitectură și Urbanism "Ion Mincu" București</v>
      </c>
      <c r="B1" s="110"/>
      <c r="D1" s="110"/>
    </row>
    <row r="2" spans="1:9" ht="15.75">
      <c r="A2" s="232" t="str">
        <f>'Date initiale'!B4&amp;" "&amp;'Date initiale'!C4</f>
        <v>Facultatea ARHITECTURA</v>
      </c>
      <c r="B2" s="232"/>
      <c r="C2" s="16"/>
      <c r="D2" s="232"/>
      <c r="E2" s="16"/>
    </row>
    <row r="3" spans="1:9" ht="15.75">
      <c r="A3" s="232" t="str">
        <f>'Date initiale'!B5&amp;" "&amp;'Date initiale'!C5</f>
        <v>Departamentul BAZELE PROIECTĂRII</v>
      </c>
      <c r="B3" s="232"/>
      <c r="C3" s="16"/>
      <c r="D3" s="232"/>
      <c r="E3" s="16"/>
    </row>
    <row r="4" spans="1:9" ht="15.75">
      <c r="A4" s="419" t="str">
        <f>'Date initiale'!C6&amp;", "&amp;'Date initiale'!C7</f>
        <v>[PANAIT ANDREEA IULIA], profesor</v>
      </c>
      <c r="B4" s="419"/>
      <c r="C4" s="427"/>
      <c r="D4" s="427"/>
      <c r="E4" s="427"/>
    </row>
    <row r="5" spans="1:9" ht="15.75">
      <c r="A5" s="233"/>
      <c r="B5" s="233"/>
      <c r="C5" s="16"/>
      <c r="D5" s="233"/>
      <c r="E5" s="16"/>
    </row>
    <row r="6" spans="1:9" ht="15.75">
      <c r="A6" s="424" t="s">
        <v>110</v>
      </c>
      <c r="B6" s="424"/>
      <c r="C6" s="424"/>
      <c r="D6" s="424"/>
      <c r="E6" s="424"/>
    </row>
    <row r="7" spans="1:9" ht="67.5" customHeight="1">
      <c r="A7" s="421"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21"/>
      <c r="C7" s="421"/>
      <c r="D7" s="421"/>
      <c r="E7" s="421"/>
      <c r="F7" s="34"/>
      <c r="G7" s="34"/>
      <c r="H7" s="34"/>
      <c r="I7" s="34"/>
    </row>
    <row r="8" spans="1:9" ht="20.25" customHeight="1" thickBot="1">
      <c r="A8" s="47"/>
      <c r="B8" s="47"/>
      <c r="C8" s="47"/>
      <c r="D8" s="47"/>
      <c r="E8" s="47"/>
      <c r="F8" s="34"/>
      <c r="G8" s="34"/>
      <c r="H8" s="34"/>
      <c r="I8" s="34"/>
    </row>
    <row r="9" spans="1:9" ht="30.75" thickBot="1">
      <c r="A9" s="145" t="s">
        <v>55</v>
      </c>
      <c r="B9" s="201" t="s">
        <v>150</v>
      </c>
      <c r="C9" s="201" t="s">
        <v>82</v>
      </c>
      <c r="D9" s="201" t="s">
        <v>81</v>
      </c>
      <c r="E9" s="202" t="s">
        <v>147</v>
      </c>
      <c r="G9" s="235" t="s">
        <v>108</v>
      </c>
    </row>
    <row r="10" spans="1:9" ht="45">
      <c r="A10" s="248">
        <v>1</v>
      </c>
      <c r="B10" s="222" t="s">
        <v>563</v>
      </c>
      <c r="C10" s="239" t="s">
        <v>564</v>
      </c>
      <c r="D10" s="120">
        <v>2018</v>
      </c>
      <c r="E10" s="295">
        <v>5</v>
      </c>
      <c r="G10" s="236" t="s">
        <v>171</v>
      </c>
      <c r="H10" s="328" t="s">
        <v>262</v>
      </c>
    </row>
    <row r="11" spans="1:9" ht="45">
      <c r="A11" s="188">
        <f>A10+1</f>
        <v>2</v>
      </c>
      <c r="B11" s="222" t="s">
        <v>563</v>
      </c>
      <c r="C11" s="239" t="s">
        <v>565</v>
      </c>
      <c r="D11" s="120">
        <v>2019</v>
      </c>
      <c r="E11" s="279">
        <v>5</v>
      </c>
    </row>
    <row r="12" spans="1:9">
      <c r="A12" s="188">
        <f t="shared" ref="A12:A19" si="0">A11+1</f>
        <v>3</v>
      </c>
      <c r="B12" s="222"/>
      <c r="C12" s="239"/>
      <c r="D12" s="120"/>
      <c r="E12" s="279"/>
    </row>
    <row r="13" spans="1:9">
      <c r="A13" s="188">
        <f t="shared" si="0"/>
        <v>4</v>
      </c>
      <c r="B13" s="222"/>
      <c r="C13" s="239"/>
      <c r="D13" s="120"/>
      <c r="E13" s="279"/>
    </row>
    <row r="14" spans="1:9">
      <c r="A14" s="188">
        <f t="shared" si="0"/>
        <v>5</v>
      </c>
      <c r="B14" s="222"/>
      <c r="C14" s="239"/>
      <c r="D14" s="120"/>
      <c r="E14" s="279"/>
    </row>
    <row r="15" spans="1:9">
      <c r="A15" s="188">
        <f t="shared" si="0"/>
        <v>6</v>
      </c>
      <c r="B15" s="222"/>
      <c r="C15" s="239"/>
      <c r="D15" s="120"/>
      <c r="E15" s="279"/>
    </row>
    <row r="16" spans="1:9">
      <c r="A16" s="188">
        <f t="shared" si="0"/>
        <v>7</v>
      </c>
      <c r="B16" s="222"/>
      <c r="C16" s="239"/>
      <c r="D16" s="120"/>
      <c r="E16" s="279"/>
    </row>
    <row r="17" spans="1:5">
      <c r="A17" s="188">
        <f t="shared" si="0"/>
        <v>8</v>
      </c>
      <c r="B17" s="222"/>
      <c r="C17" s="239"/>
      <c r="D17" s="120"/>
      <c r="E17" s="279"/>
    </row>
    <row r="18" spans="1:5">
      <c r="A18" s="188">
        <f t="shared" si="0"/>
        <v>9</v>
      </c>
      <c r="B18" s="222"/>
      <c r="C18" s="239"/>
      <c r="D18" s="120"/>
      <c r="E18" s="279"/>
    </row>
    <row r="19" spans="1:5" ht="15.75" thickBot="1">
      <c r="A19" s="195">
        <f t="shared" si="0"/>
        <v>10</v>
      </c>
      <c r="B19" s="249"/>
      <c r="C19" s="250"/>
      <c r="D19" s="126"/>
      <c r="E19" s="293"/>
    </row>
    <row r="20" spans="1:5" ht="15.75" thickBot="1">
      <c r="A20" s="308"/>
      <c r="C20" s="247"/>
      <c r="D20" s="149" t="str">
        <f>"Total "&amp;LEFT(A7,3)</f>
        <v>Total I19</v>
      </c>
      <c r="E20" s="150">
        <f>SUM(E10:E19)</f>
        <v>10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7"/>
  <sheetViews>
    <sheetView workbookViewId="0">
      <selection activeCell="B25" sqref="B25"/>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8" ht="15.75">
      <c r="A1" s="232" t="str">
        <f>'Date initiale'!C3</f>
        <v>Universitatea de Arhitectură și Urbanism "Ion Mincu" București</v>
      </c>
      <c r="B1" s="232"/>
      <c r="C1" s="232"/>
      <c r="D1" s="232"/>
      <c r="E1" s="16"/>
    </row>
    <row r="2" spans="1:8" ht="15.75">
      <c r="A2" s="232" t="str">
        <f>'Date initiale'!B4&amp;" "&amp;'Date initiale'!C4</f>
        <v>Facultatea ARHITECTURA</v>
      </c>
      <c r="B2" s="232"/>
      <c r="C2" s="232"/>
      <c r="D2" s="232"/>
      <c r="E2" s="16"/>
    </row>
    <row r="3" spans="1:8" ht="15.75">
      <c r="A3" s="232" t="str">
        <f>'Date initiale'!B5&amp;" "&amp;'Date initiale'!C5</f>
        <v>Departamentul BAZELE PROIECTĂRII</v>
      </c>
      <c r="B3" s="232"/>
      <c r="C3" s="232"/>
      <c r="D3" s="232"/>
      <c r="E3" s="16"/>
    </row>
    <row r="4" spans="1:8">
      <c r="A4" s="110" t="str">
        <f>'Date initiale'!C6&amp;", "&amp;'Date initiale'!C7</f>
        <v>[PANAIT ANDREEA IULIA], profesor</v>
      </c>
      <c r="B4" s="110"/>
      <c r="C4" s="110"/>
      <c r="D4" s="110"/>
    </row>
    <row r="5" spans="1:8">
      <c r="A5" s="110"/>
      <c r="B5" s="110"/>
      <c r="C5" s="110"/>
      <c r="D5" s="110"/>
    </row>
    <row r="6" spans="1:8" ht="15.75">
      <c r="A6" s="428" t="s">
        <v>110</v>
      </c>
      <c r="B6" s="429"/>
      <c r="C6" s="429"/>
      <c r="D6" s="429"/>
      <c r="E6" s="430"/>
    </row>
    <row r="7" spans="1:8" ht="15.75">
      <c r="A7" s="421" t="str">
        <f>'Descriere indicatori'!B27&amp;". "&amp;'Descriere indicatori'!C27</f>
        <v xml:space="preserve">I20. Expoziţii profesionale în domeniu organizate la nivel internaţional / naţional sau local în calitate de autor, coautor, curator </v>
      </c>
      <c r="B7" s="421"/>
      <c r="C7" s="421"/>
      <c r="D7" s="421"/>
      <c r="E7" s="421"/>
      <c r="F7" s="172"/>
    </row>
    <row r="8" spans="1:8" ht="32.25" customHeight="1" thickBot="1">
      <c r="A8" s="45"/>
      <c r="B8" s="45"/>
      <c r="C8" s="45"/>
      <c r="D8" s="45"/>
      <c r="E8" s="45"/>
    </row>
    <row r="9" spans="1:8" ht="30.75" thickBot="1">
      <c r="A9" s="145" t="s">
        <v>55</v>
      </c>
      <c r="B9" s="251" t="s">
        <v>152</v>
      </c>
      <c r="C9" s="146" t="s">
        <v>151</v>
      </c>
      <c r="D9" s="146" t="s">
        <v>87</v>
      </c>
      <c r="E9" s="252" t="s">
        <v>147</v>
      </c>
      <c r="G9" s="235" t="s">
        <v>108</v>
      </c>
    </row>
    <row r="10" spans="1:8" ht="30">
      <c r="A10" s="256">
        <v>1</v>
      </c>
      <c r="B10" s="391" t="s">
        <v>566</v>
      </c>
      <c r="C10" s="392" t="s">
        <v>567</v>
      </c>
      <c r="D10" s="392">
        <v>2005</v>
      </c>
      <c r="E10" s="393">
        <v>5</v>
      </c>
      <c r="G10" s="236" t="s">
        <v>170</v>
      </c>
      <c r="H10" s="328" t="s">
        <v>263</v>
      </c>
    </row>
    <row r="11" spans="1:8" ht="30">
      <c r="A11" s="257">
        <f>A10+1</f>
        <v>2</v>
      </c>
      <c r="B11" s="17" t="s">
        <v>568</v>
      </c>
      <c r="C11" s="35" t="s">
        <v>567</v>
      </c>
      <c r="D11" s="37">
        <v>2013</v>
      </c>
      <c r="E11" s="298">
        <v>5</v>
      </c>
      <c r="G11" s="236" t="s">
        <v>172</v>
      </c>
    </row>
    <row r="12" spans="1:8">
      <c r="A12" s="257">
        <f t="shared" ref="A12:A21" si="0">A11+1</f>
        <v>3</v>
      </c>
      <c r="B12" s="394" t="s">
        <v>569</v>
      </c>
      <c r="C12" s="35" t="s">
        <v>567</v>
      </c>
      <c r="D12" s="35">
        <v>2016</v>
      </c>
      <c r="E12" s="298">
        <v>5</v>
      </c>
      <c r="G12" s="236" t="s">
        <v>173</v>
      </c>
    </row>
    <row r="13" spans="1:8" ht="30">
      <c r="A13" s="257">
        <f t="shared" si="0"/>
        <v>4</v>
      </c>
      <c r="B13" s="394" t="s">
        <v>570</v>
      </c>
      <c r="C13" s="35" t="s">
        <v>571</v>
      </c>
      <c r="D13" s="35">
        <v>2019</v>
      </c>
      <c r="E13" s="298">
        <v>3</v>
      </c>
    </row>
    <row r="14" spans="1:8" ht="30">
      <c r="A14" s="257">
        <f t="shared" si="0"/>
        <v>5</v>
      </c>
      <c r="B14" s="258" t="s">
        <v>572</v>
      </c>
      <c r="C14" s="35" t="s">
        <v>573</v>
      </c>
      <c r="D14" s="35">
        <v>2020</v>
      </c>
      <c r="E14" s="299">
        <v>3</v>
      </c>
    </row>
    <row r="15" spans="1:8">
      <c r="A15" s="257">
        <f t="shared" si="0"/>
        <v>6</v>
      </c>
      <c r="B15" s="258" t="s">
        <v>574</v>
      </c>
      <c r="C15" s="35" t="s">
        <v>573</v>
      </c>
      <c r="D15" s="35">
        <v>2020</v>
      </c>
      <c r="E15" s="299">
        <v>3</v>
      </c>
    </row>
    <row r="16" spans="1:8">
      <c r="A16" s="257">
        <f t="shared" si="0"/>
        <v>7</v>
      </c>
      <c r="B16" s="258" t="s">
        <v>575</v>
      </c>
      <c r="C16" s="35" t="s">
        <v>567</v>
      </c>
      <c r="D16" s="35">
        <v>2021</v>
      </c>
      <c r="E16" s="299">
        <v>5</v>
      </c>
    </row>
    <row r="17" spans="1:5">
      <c r="A17" s="257">
        <f t="shared" si="0"/>
        <v>8</v>
      </c>
      <c r="B17" s="258" t="s">
        <v>576</v>
      </c>
      <c r="C17" s="35" t="s">
        <v>567</v>
      </c>
      <c r="D17" s="35">
        <v>2021</v>
      </c>
      <c r="E17" s="299">
        <v>5</v>
      </c>
    </row>
    <row r="18" spans="1:5">
      <c r="A18" s="257">
        <f t="shared" si="0"/>
        <v>9</v>
      </c>
      <c r="B18" s="258" t="s">
        <v>604</v>
      </c>
      <c r="C18" s="35" t="s">
        <v>567</v>
      </c>
      <c r="D18" s="35">
        <v>2022</v>
      </c>
      <c r="E18" s="299">
        <v>5</v>
      </c>
    </row>
    <row r="19" spans="1:5" ht="30">
      <c r="A19" s="257">
        <f t="shared" si="0"/>
        <v>10</v>
      </c>
      <c r="B19" s="395" t="s">
        <v>577</v>
      </c>
      <c r="C19" s="35" t="s">
        <v>567</v>
      </c>
      <c r="D19" s="396">
        <v>2023</v>
      </c>
      <c r="E19" s="397">
        <v>5</v>
      </c>
    </row>
    <row r="20" spans="1:5">
      <c r="A20" s="257">
        <f t="shared" si="0"/>
        <v>11</v>
      </c>
      <c r="B20" s="258" t="s">
        <v>603</v>
      </c>
      <c r="C20" s="35" t="s">
        <v>567</v>
      </c>
      <c r="D20" s="35">
        <v>2023</v>
      </c>
      <c r="E20" s="397">
        <v>5</v>
      </c>
    </row>
    <row r="21" spans="1:5" ht="15.75" thickBot="1">
      <c r="A21" s="257">
        <f t="shared" si="0"/>
        <v>12</v>
      </c>
      <c r="B21" s="398" t="s">
        <v>578</v>
      </c>
      <c r="C21" s="399" t="s">
        <v>571</v>
      </c>
      <c r="D21" s="399">
        <v>2023</v>
      </c>
      <c r="E21" s="300">
        <v>1</v>
      </c>
    </row>
    <row r="22" spans="1:5" ht="15.75" thickBot="1">
      <c r="A22" s="307"/>
      <c r="B22" s="254"/>
      <c r="C22" s="255"/>
      <c r="D22" s="149" t="str">
        <f>"Total "&amp;LEFT(A7,3)</f>
        <v>Total I20</v>
      </c>
      <c r="E22" s="113">
        <f>SUM(E10:E21)</f>
        <v>50</v>
      </c>
    </row>
    <row r="23" spans="1:5">
      <c r="B23" s="17"/>
    </row>
    <row r="27" spans="1:5">
      <c r="B27"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opLeftCell="A34" zoomScale="130" zoomScaleNormal="130" workbookViewId="0">
      <selection activeCell="B47" sqref="B47"/>
    </sheetView>
  </sheetViews>
  <sheetFormatPr defaultRowHeight="15"/>
  <cols>
    <col min="1" max="1" width="4.28515625" customWidth="1"/>
    <col min="2" max="2" width="8.7109375" customWidth="1"/>
    <col min="3" max="3" width="72" customWidth="1"/>
    <col min="4" max="4" width="7.7109375" customWidth="1"/>
  </cols>
  <sheetData>
    <row r="1" spans="2:4">
      <c r="B1" s="407" t="s">
        <v>102</v>
      </c>
      <c r="C1" s="407"/>
      <c r="D1" s="407"/>
    </row>
    <row r="2" spans="2:4">
      <c r="B2" s="320" t="str">
        <f>"Facultatea de "&amp;'Date initiale'!C4</f>
        <v>Facultatea de ARHITECTURA</v>
      </c>
      <c r="C2" s="320"/>
      <c r="D2" s="320"/>
    </row>
    <row r="3" spans="2:4">
      <c r="B3" s="407" t="str">
        <f>"Departamentul "&amp;'Date initiale'!C5</f>
        <v>Departamentul BAZELE PROIECTĂRII</v>
      </c>
      <c r="C3" s="407"/>
      <c r="D3" s="407"/>
    </row>
    <row r="4" spans="2:4">
      <c r="B4" s="320" t="str">
        <f>"Nume și prenume: "&amp;'Date initiale'!C6</f>
        <v>Nume și prenume: [PANAIT ANDREEA IULIA]</v>
      </c>
      <c r="C4" s="320"/>
      <c r="D4" s="320"/>
    </row>
    <row r="5" spans="2:4">
      <c r="B5" s="320" t="str">
        <f>"Post: "&amp;'Date initiale'!C7</f>
        <v>Post: profesor</v>
      </c>
      <c r="C5" s="320"/>
      <c r="D5" s="320"/>
    </row>
    <row r="6" spans="2:4">
      <c r="B6" s="320" t="str">
        <f>"Standard de referință: "&amp;'Date initiale'!C8</f>
        <v>Standard de referință: profesor universitar</v>
      </c>
      <c r="C6" s="320"/>
      <c r="D6" s="320"/>
    </row>
    <row r="8" spans="2:4" ht="15.75">
      <c r="B8" s="410" t="s">
        <v>178</v>
      </c>
      <c r="C8" s="410"/>
      <c r="D8" s="410"/>
    </row>
    <row r="9" spans="2:4" ht="34.5" customHeight="1">
      <c r="B9" s="408" t="s">
        <v>186</v>
      </c>
      <c r="C9" s="409"/>
      <c r="D9" s="409"/>
    </row>
    <row r="10" spans="2:4" ht="30">
      <c r="B10" s="79" t="s">
        <v>63</v>
      </c>
      <c r="C10" s="79" t="s">
        <v>177</v>
      </c>
      <c r="D10" s="79" t="s">
        <v>147</v>
      </c>
    </row>
    <row r="11" spans="2:4">
      <c r="B11" s="80" t="s">
        <v>19</v>
      </c>
      <c r="C11" s="10" t="s">
        <v>20</v>
      </c>
      <c r="D11" s="89">
        <f>'I1'!I20</f>
        <v>0</v>
      </c>
    </row>
    <row r="12" spans="2:4" ht="15" customHeight="1">
      <c r="B12" s="81" t="s">
        <v>21</v>
      </c>
      <c r="C12" s="10" t="s">
        <v>22</v>
      </c>
      <c r="D12" s="90">
        <f>'I2'!I20</f>
        <v>60</v>
      </c>
    </row>
    <row r="13" spans="2:4">
      <c r="B13" s="81" t="s">
        <v>23</v>
      </c>
      <c r="C13" s="27" t="s">
        <v>24</v>
      </c>
      <c r="D13" s="90">
        <f>'I3'!I20</f>
        <v>40</v>
      </c>
    </row>
    <row r="14" spans="2:4">
      <c r="B14" s="81" t="s">
        <v>26</v>
      </c>
      <c r="C14" s="10" t="s">
        <v>199</v>
      </c>
      <c r="D14" s="90">
        <f>'I4'!I20</f>
        <v>40</v>
      </c>
    </row>
    <row r="15" spans="2:4" ht="45">
      <c r="B15" s="81" t="s">
        <v>28</v>
      </c>
      <c r="C15" s="63" t="s">
        <v>200</v>
      </c>
      <c r="D15" s="90">
        <f>'I5'!I20</f>
        <v>0</v>
      </c>
    </row>
    <row r="16" spans="2:4" ht="15" customHeight="1">
      <c r="B16" s="81" t="s">
        <v>29</v>
      </c>
      <c r="C16" s="14" t="s">
        <v>201</v>
      </c>
      <c r="D16" s="90">
        <f>'I6'!I20</f>
        <v>0</v>
      </c>
    </row>
    <row r="17" spans="2:4" ht="15" customHeight="1">
      <c r="B17" s="81" t="s">
        <v>30</v>
      </c>
      <c r="C17" s="14" t="s">
        <v>203</v>
      </c>
      <c r="D17" s="90">
        <f>'I7'!I20</f>
        <v>0</v>
      </c>
    </row>
    <row r="18" spans="2:4" ht="30">
      <c r="B18" s="81" t="s">
        <v>31</v>
      </c>
      <c r="C18" s="14" t="s">
        <v>204</v>
      </c>
      <c r="D18" s="90">
        <f>'I8'!I20</f>
        <v>0</v>
      </c>
    </row>
    <row r="19" spans="2:4" ht="30">
      <c r="B19" s="81" t="s">
        <v>33</v>
      </c>
      <c r="C19" s="10" t="s">
        <v>205</v>
      </c>
      <c r="D19" s="90">
        <f>'I9'!I20</f>
        <v>0</v>
      </c>
    </row>
    <row r="20" spans="2:4" ht="30">
      <c r="B20" s="81" t="s">
        <v>34</v>
      </c>
      <c r="C20" s="62" t="s">
        <v>207</v>
      </c>
      <c r="D20" s="90">
        <f>'I10'!I20</f>
        <v>0</v>
      </c>
    </row>
    <row r="21" spans="2:4" ht="45">
      <c r="B21" s="82" t="s">
        <v>36</v>
      </c>
      <c r="C21" s="14" t="s">
        <v>209</v>
      </c>
      <c r="D21" s="90">
        <f>I11a!I25</f>
        <v>185</v>
      </c>
    </row>
    <row r="22" spans="2:4" ht="60" customHeight="1">
      <c r="B22" s="83"/>
      <c r="C22" s="14" t="s">
        <v>211</v>
      </c>
      <c r="D22" s="90">
        <f>I11b!H27</f>
        <v>217.5</v>
      </c>
    </row>
    <row r="23" spans="2:4" ht="30">
      <c r="B23" s="80"/>
      <c r="C23" s="30" t="s">
        <v>213</v>
      </c>
      <c r="D23" s="90">
        <f>I11c!G20</f>
        <v>34</v>
      </c>
    </row>
    <row r="24" spans="2:4" ht="75">
      <c r="B24" s="81" t="s">
        <v>40</v>
      </c>
      <c r="C24" s="14" t="s">
        <v>215</v>
      </c>
      <c r="D24" s="90">
        <f>'I12'!H20</f>
        <v>0</v>
      </c>
    </row>
    <row r="25" spans="2:4" ht="48" customHeight="1">
      <c r="B25" s="81" t="s">
        <v>60</v>
      </c>
      <c r="C25" s="14" t="s">
        <v>217</v>
      </c>
      <c r="D25" s="90">
        <f>'I13'!H32</f>
        <v>375</v>
      </c>
    </row>
    <row r="26" spans="2:4" ht="60">
      <c r="B26" s="82" t="s">
        <v>61</v>
      </c>
      <c r="C26" s="10" t="s">
        <v>219</v>
      </c>
      <c r="D26" s="90">
        <f>I14a!H20</f>
        <v>0</v>
      </c>
    </row>
    <row r="27" spans="2:4" ht="30" customHeight="1">
      <c r="B27" s="80"/>
      <c r="C27" s="10" t="s">
        <v>221</v>
      </c>
      <c r="D27" s="90">
        <f>I14b!H21</f>
        <v>36.642857142857139</v>
      </c>
    </row>
    <row r="28" spans="2:4" ht="45">
      <c r="B28" s="81" t="s">
        <v>61</v>
      </c>
      <c r="C28" s="10" t="s">
        <v>62</v>
      </c>
      <c r="D28" s="90">
        <f>I14c!H26</f>
        <v>30.218781218781217</v>
      </c>
    </row>
    <row r="29" spans="2:4" ht="60">
      <c r="B29" s="324" t="s">
        <v>0</v>
      </c>
      <c r="C29" s="10" t="s">
        <v>224</v>
      </c>
      <c r="D29" s="91">
        <f>'I15'!H20</f>
        <v>23.33</v>
      </c>
    </row>
    <row r="30" spans="2:4" ht="105">
      <c r="B30" s="84" t="s">
        <v>64</v>
      </c>
      <c r="C30" s="70" t="s">
        <v>226</v>
      </c>
      <c r="D30" s="91">
        <f>'I16'!D20</f>
        <v>0</v>
      </c>
    </row>
    <row r="31" spans="2:4" ht="45">
      <c r="B31" s="84" t="s">
        <v>66</v>
      </c>
      <c r="C31" s="56" t="s">
        <v>229</v>
      </c>
      <c r="D31" s="90">
        <f>'I17'!D20</f>
        <v>30</v>
      </c>
    </row>
    <row r="32" spans="2:4" ht="45" customHeight="1">
      <c r="B32" s="80" t="s">
        <v>68</v>
      </c>
      <c r="C32" s="14" t="s">
        <v>231</v>
      </c>
      <c r="D32" s="89">
        <f>'I18'!D27</f>
        <v>115</v>
      </c>
    </row>
    <row r="33" spans="2:4" ht="75" customHeight="1">
      <c r="B33" s="81" t="s">
        <v>42</v>
      </c>
      <c r="C33" s="74" t="s">
        <v>233</v>
      </c>
      <c r="D33" s="90">
        <f>'I19'!E20</f>
        <v>10</v>
      </c>
    </row>
    <row r="34" spans="2:4" ht="30">
      <c r="B34" s="85" t="s">
        <v>44</v>
      </c>
      <c r="C34" s="73" t="s">
        <v>234</v>
      </c>
      <c r="D34" s="90">
        <f>'I20'!E22</f>
        <v>50</v>
      </c>
    </row>
    <row r="35" spans="2:4">
      <c r="B35" s="81" t="s">
        <v>45</v>
      </c>
      <c r="C35" s="65" t="s">
        <v>236</v>
      </c>
      <c r="D35" s="90">
        <f>'I21'!D25</f>
        <v>95</v>
      </c>
    </row>
    <row r="36" spans="2:4" ht="90">
      <c r="B36" s="81" t="s">
        <v>47</v>
      </c>
      <c r="C36" s="64" t="s">
        <v>271</v>
      </c>
      <c r="D36" s="90">
        <f>'I22'!D20</f>
        <v>30</v>
      </c>
    </row>
    <row r="37" spans="2:4" ht="45">
      <c r="B37" s="81" t="s">
        <v>48</v>
      </c>
      <c r="C37" s="63" t="s">
        <v>237</v>
      </c>
      <c r="D37" s="90">
        <f>'I23'!D20</f>
        <v>10</v>
      </c>
    </row>
    <row r="38" spans="2:4">
      <c r="B38" s="81" t="s">
        <v>239</v>
      </c>
      <c r="C38" s="63" t="s">
        <v>49</v>
      </c>
      <c r="D38" s="90">
        <f>'I24'!F20</f>
        <v>0</v>
      </c>
    </row>
    <row r="40" spans="2:4">
      <c r="B40" s="245" t="s">
        <v>2</v>
      </c>
      <c r="C40" s="1" t="s">
        <v>104</v>
      </c>
    </row>
    <row r="41" spans="2:4">
      <c r="B41" s="18" t="s">
        <v>5</v>
      </c>
      <c r="C41" s="12" t="s">
        <v>242</v>
      </c>
      <c r="D41" s="92">
        <f>SUM(D11:D20)+SUM(D33:D38)</f>
        <v>335</v>
      </c>
    </row>
    <row r="42" spans="2:4">
      <c r="B42" s="18" t="s">
        <v>6</v>
      </c>
      <c r="C42" s="12" t="s">
        <v>243</v>
      </c>
      <c r="D42" s="92">
        <f>SUM(D24:D33)</f>
        <v>620.1916383616383</v>
      </c>
    </row>
    <row r="43" spans="2:4" ht="15.75" thickBot="1">
      <c r="B43" s="86" t="s">
        <v>7</v>
      </c>
      <c r="C43" s="13" t="s">
        <v>9</v>
      </c>
      <c r="D43" s="93">
        <f>SUM(D21:D23)</f>
        <v>436.5</v>
      </c>
    </row>
    <row r="44" spans="2:4" ht="16.5" thickTop="1" thickBot="1">
      <c r="B44" s="87" t="s">
        <v>8</v>
      </c>
      <c r="C44" s="88" t="s">
        <v>244</v>
      </c>
      <c r="D44" s="94">
        <f>D41+D42+D43</f>
        <v>1391.6916383616383</v>
      </c>
    </row>
    <row r="45" spans="2:4" ht="15.75" thickTop="1"/>
    <row r="46" spans="2:4">
      <c r="B46" s="61" t="s">
        <v>148</v>
      </c>
      <c r="C46" t="s">
        <v>149</v>
      </c>
    </row>
    <row r="47" spans="2:4">
      <c r="B47" s="265" t="str">
        <f>'Date initiale'!C9</f>
        <v>iunie 2023</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5"/>
  <sheetViews>
    <sheetView workbookViewId="0">
      <selection activeCell="D24" sqref="D24"/>
    </sheetView>
  </sheetViews>
  <sheetFormatPr defaultRowHeight="15"/>
  <cols>
    <col min="1" max="1" width="5.140625" customWidth="1"/>
    <col min="2" max="2" width="104.28515625" customWidth="1"/>
    <col min="3" max="3" width="10.5703125" customWidth="1"/>
    <col min="4" max="4" width="9.7109375" customWidth="1"/>
  </cols>
  <sheetData>
    <row r="1" spans="1:10">
      <c r="A1" s="110" t="str">
        <f>'Date initiale'!C3</f>
        <v>Universitatea de Arhitectură și Urbanism "Ion Mincu" București</v>
      </c>
      <c r="B1" s="110"/>
    </row>
    <row r="2" spans="1:10">
      <c r="A2" s="110" t="str">
        <f>'Date initiale'!B4&amp;" "&amp;'Date initiale'!C4</f>
        <v>Facultatea ARHITECTURA</v>
      </c>
      <c r="B2" s="110"/>
    </row>
    <row r="3" spans="1:10">
      <c r="A3" s="110" t="str">
        <f>'Date initiale'!B5&amp;" "&amp;'Date initiale'!C5</f>
        <v>Departamentul BAZELE PROIECTĂRII</v>
      </c>
      <c r="B3" s="110"/>
    </row>
    <row r="4" spans="1:10">
      <c r="A4" s="110" t="str">
        <f>'Date initiale'!C6&amp;", "&amp;'Date initiale'!C7</f>
        <v>[PANAIT ANDREEA IULIA], profesor</v>
      </c>
      <c r="B4" s="110"/>
    </row>
    <row r="5" spans="1:10">
      <c r="A5" s="110"/>
      <c r="B5" s="110"/>
    </row>
    <row r="6" spans="1:10" ht="15.75">
      <c r="A6" s="424" t="s">
        <v>110</v>
      </c>
      <c r="B6" s="424"/>
      <c r="C6" s="424"/>
      <c r="D6" s="424"/>
    </row>
    <row r="7" spans="1:10" ht="24" customHeight="1">
      <c r="A7" s="421" t="str">
        <f>'Descriere indicatori'!B28&amp;". "&amp;'Descriere indicatori'!C28</f>
        <v xml:space="preserve">I21. Organizator / curator expoziţii la nivel internaţional/naţional </v>
      </c>
      <c r="B7" s="421"/>
      <c r="C7" s="421"/>
      <c r="D7" s="421"/>
    </row>
    <row r="8" spans="1:10" ht="15.75" thickBot="1"/>
    <row r="9" spans="1:10" ht="30.75" thickBot="1">
      <c r="A9" s="145" t="s">
        <v>55</v>
      </c>
      <c r="B9" s="251" t="s">
        <v>152</v>
      </c>
      <c r="C9" s="146" t="s">
        <v>87</v>
      </c>
      <c r="D9" s="252" t="s">
        <v>147</v>
      </c>
      <c r="F9" s="235" t="s">
        <v>108</v>
      </c>
      <c r="J9" s="13"/>
    </row>
    <row r="10" spans="1:10">
      <c r="A10" s="256">
        <v>1</v>
      </c>
      <c r="B10" s="253" t="s">
        <v>579</v>
      </c>
      <c r="C10" s="392">
        <v>2010</v>
      </c>
      <c r="D10" s="400">
        <v>5</v>
      </c>
      <c r="F10" s="236" t="s">
        <v>170</v>
      </c>
      <c r="G10" s="328" t="s">
        <v>263</v>
      </c>
      <c r="J10" s="237"/>
    </row>
    <row r="11" spans="1:10">
      <c r="A11" s="257">
        <f>A10+1</f>
        <v>2</v>
      </c>
      <c r="B11" s="253" t="s">
        <v>580</v>
      </c>
      <c r="C11" s="35">
        <v>2010</v>
      </c>
      <c r="D11" s="294">
        <v>5</v>
      </c>
    </row>
    <row r="12" spans="1:10" ht="30">
      <c r="A12" s="257">
        <f t="shared" ref="A12:A22" si="0">A11+1</f>
        <v>3</v>
      </c>
      <c r="B12" s="401" t="s">
        <v>581</v>
      </c>
      <c r="C12" s="35">
        <v>2012</v>
      </c>
      <c r="D12" s="283">
        <v>5</v>
      </c>
    </row>
    <row r="13" spans="1:10" ht="30">
      <c r="A13" s="257">
        <f t="shared" si="0"/>
        <v>4</v>
      </c>
      <c r="B13" s="394" t="s">
        <v>582</v>
      </c>
      <c r="C13" s="35">
        <v>2012</v>
      </c>
      <c r="D13" s="294">
        <v>5</v>
      </c>
    </row>
    <row r="14" spans="1:10" ht="30">
      <c r="A14" s="257">
        <f t="shared" si="0"/>
        <v>5</v>
      </c>
      <c r="B14" s="258" t="s">
        <v>583</v>
      </c>
      <c r="C14" s="35">
        <v>2012</v>
      </c>
      <c r="D14" s="279">
        <v>5</v>
      </c>
    </row>
    <row r="15" spans="1:10">
      <c r="A15" s="257">
        <f t="shared" si="0"/>
        <v>6</v>
      </c>
      <c r="B15" s="258" t="s">
        <v>584</v>
      </c>
      <c r="C15" s="35">
        <v>2012</v>
      </c>
      <c r="D15" s="279">
        <v>5</v>
      </c>
    </row>
    <row r="16" spans="1:10" ht="30">
      <c r="A16" s="257">
        <f t="shared" si="0"/>
        <v>7</v>
      </c>
      <c r="B16" s="258" t="s">
        <v>585</v>
      </c>
      <c r="C16" s="35">
        <v>2015</v>
      </c>
      <c r="D16" s="279">
        <v>10</v>
      </c>
    </row>
    <row r="17" spans="1:4">
      <c r="A17" s="257">
        <f t="shared" si="0"/>
        <v>8</v>
      </c>
      <c r="B17" s="258" t="s">
        <v>586</v>
      </c>
      <c r="C17" s="35">
        <v>2015</v>
      </c>
      <c r="D17" s="279">
        <v>5</v>
      </c>
    </row>
    <row r="18" spans="1:4">
      <c r="A18" s="257">
        <f t="shared" si="0"/>
        <v>9</v>
      </c>
      <c r="B18" s="258" t="s">
        <v>587</v>
      </c>
      <c r="C18" s="35">
        <v>2016</v>
      </c>
      <c r="D18" s="279">
        <v>5</v>
      </c>
    </row>
    <row r="19" spans="1:4">
      <c r="A19" s="257">
        <f t="shared" si="0"/>
        <v>10</v>
      </c>
      <c r="B19" s="258" t="s">
        <v>588</v>
      </c>
      <c r="C19" s="35">
        <v>2017</v>
      </c>
      <c r="D19" s="279">
        <v>5</v>
      </c>
    </row>
    <row r="20" spans="1:4">
      <c r="A20" s="257">
        <f t="shared" si="0"/>
        <v>11</v>
      </c>
      <c r="B20" s="258" t="s">
        <v>589</v>
      </c>
      <c r="C20" s="35">
        <v>2018</v>
      </c>
      <c r="D20" s="279">
        <v>5</v>
      </c>
    </row>
    <row r="21" spans="1:4">
      <c r="A21" s="257">
        <f t="shared" si="0"/>
        <v>12</v>
      </c>
      <c r="B21" s="253" t="s">
        <v>590</v>
      </c>
      <c r="C21" s="35">
        <v>2019</v>
      </c>
      <c r="D21" s="279">
        <v>10</v>
      </c>
    </row>
    <row r="22" spans="1:4">
      <c r="A22" s="257">
        <f t="shared" si="0"/>
        <v>13</v>
      </c>
      <c r="B22" s="258" t="s">
        <v>591</v>
      </c>
      <c r="C22" s="35">
        <v>2019</v>
      </c>
      <c r="D22" s="279">
        <v>10</v>
      </c>
    </row>
    <row r="23" spans="1:4" ht="15.75" thickBot="1">
      <c r="A23" s="259">
        <f>A21+1</f>
        <v>13</v>
      </c>
      <c r="B23" s="260" t="s">
        <v>592</v>
      </c>
      <c r="C23" s="142">
        <v>2019</v>
      </c>
      <c r="D23" s="293">
        <v>10</v>
      </c>
    </row>
    <row r="24" spans="1:4" ht="15.75" thickBot="1">
      <c r="A24" s="259">
        <f>A22+1</f>
        <v>14</v>
      </c>
      <c r="B24" s="260" t="s">
        <v>605</v>
      </c>
      <c r="C24" s="142">
        <v>2023</v>
      </c>
      <c r="D24" s="293">
        <v>5</v>
      </c>
    </row>
    <row r="25" spans="1:4" ht="15.75" thickBot="1">
      <c r="A25" s="234"/>
      <c r="B25" s="254"/>
      <c r="C25" s="359" t="str">
        <f>"Total "&amp;LEFT(A7,3)</f>
        <v>Total I21</v>
      </c>
      <c r="D25" s="402">
        <f>SUM(D10:D24)</f>
        <v>95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I15" sqref="I15"/>
    </sheetView>
  </sheetViews>
  <sheetFormatPr defaultRowHeight="15"/>
  <cols>
    <col min="1" max="1" width="5.140625" customWidth="1"/>
    <col min="2" max="2" width="98.28515625" customWidth="1"/>
    <col min="3" max="3" width="15.7109375" customWidth="1"/>
    <col min="4" max="4" width="9.7109375" customWidth="1"/>
  </cols>
  <sheetData>
    <row r="1" spans="1:7" ht="15.75">
      <c r="A1" s="232" t="str">
        <f>'Date initiale'!C3</f>
        <v>Universitatea de Arhitectură și Urbanism "Ion Mincu" București</v>
      </c>
      <c r="B1" s="232"/>
      <c r="C1" s="232"/>
      <c r="D1" s="16"/>
    </row>
    <row r="2" spans="1:7" ht="15.75">
      <c r="A2" s="232" t="str">
        <f>'Date initiale'!B4&amp;" "&amp;'Date initiale'!C4</f>
        <v>Facultatea ARHITECTURA</v>
      </c>
      <c r="B2" s="232"/>
      <c r="C2" s="232"/>
      <c r="D2" s="16"/>
    </row>
    <row r="3" spans="1:7" ht="15.75">
      <c r="A3" s="232" t="str">
        <f>'Date initiale'!B5&amp;" "&amp;'Date initiale'!C5</f>
        <v>Departamentul BAZELE PROIECTĂRII</v>
      </c>
      <c r="B3" s="232"/>
      <c r="C3" s="232"/>
      <c r="D3" s="16"/>
    </row>
    <row r="4" spans="1:7">
      <c r="A4" s="110" t="str">
        <f>'Date initiale'!C6&amp;", "&amp;'Date initiale'!C7</f>
        <v>[PANAIT ANDREEA IULIA], profesor</v>
      </c>
      <c r="B4" s="110"/>
      <c r="C4" s="110"/>
    </row>
    <row r="5" spans="1:7">
      <c r="A5" s="110"/>
      <c r="B5" s="110"/>
      <c r="C5" s="110"/>
    </row>
    <row r="6" spans="1:7" ht="15.75">
      <c r="A6" s="423" t="s">
        <v>110</v>
      </c>
      <c r="B6" s="423"/>
      <c r="C6" s="423"/>
      <c r="D6" s="423"/>
    </row>
    <row r="7" spans="1:7" ht="66.75" customHeight="1">
      <c r="A7" s="421"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21"/>
      <c r="C7" s="421"/>
      <c r="D7" s="421"/>
    </row>
    <row r="8" spans="1:7" ht="16.5" thickBot="1">
      <c r="A8" s="47"/>
      <c r="B8" s="47"/>
      <c r="C8" s="47"/>
      <c r="D8" s="47"/>
    </row>
    <row r="9" spans="1:7" ht="30.75" thickBot="1">
      <c r="A9" s="145" t="s">
        <v>55</v>
      </c>
      <c r="B9" s="261" t="s">
        <v>158</v>
      </c>
      <c r="C9" s="261" t="s">
        <v>81</v>
      </c>
      <c r="D9" s="262" t="s">
        <v>147</v>
      </c>
      <c r="F9" s="235" t="s">
        <v>108</v>
      </c>
    </row>
    <row r="10" spans="1:7" ht="30">
      <c r="A10" s="151">
        <v>1</v>
      </c>
      <c r="B10" s="263" t="s">
        <v>593</v>
      </c>
      <c r="C10" s="35">
        <v>2016</v>
      </c>
      <c r="D10" s="286">
        <v>10</v>
      </c>
      <c r="E10" s="28"/>
      <c r="F10" s="236" t="s">
        <v>174</v>
      </c>
      <c r="G10" s="328" t="s">
        <v>265</v>
      </c>
    </row>
    <row r="11" spans="1:7" ht="30">
      <c r="A11" s="152">
        <f>A10+1</f>
        <v>2</v>
      </c>
      <c r="B11" s="254" t="s">
        <v>594</v>
      </c>
      <c r="C11" s="35">
        <v>2016</v>
      </c>
      <c r="D11" s="295"/>
      <c r="E11" s="28"/>
      <c r="F11" s="236" t="s">
        <v>170</v>
      </c>
    </row>
    <row r="12" spans="1:7" ht="15.75">
      <c r="A12" s="152">
        <f t="shared" ref="A12:A19" si="0">A11+1</f>
        <v>3</v>
      </c>
      <c r="B12" s="258" t="s">
        <v>595</v>
      </c>
      <c r="C12" s="35">
        <v>2016</v>
      </c>
      <c r="D12" s="279">
        <v>5</v>
      </c>
      <c r="E12" s="28"/>
      <c r="F12" s="236" t="s">
        <v>170</v>
      </c>
    </row>
    <row r="13" spans="1:7" ht="15.75">
      <c r="A13" s="152">
        <f t="shared" si="0"/>
        <v>4</v>
      </c>
      <c r="B13" s="258" t="s">
        <v>596</v>
      </c>
      <c r="C13" s="35">
        <v>2015</v>
      </c>
      <c r="D13" s="301">
        <v>5</v>
      </c>
      <c r="E13" s="28"/>
      <c r="F13" s="236">
        <v>20</v>
      </c>
    </row>
    <row r="14" spans="1:7" ht="15.75">
      <c r="A14" s="152">
        <f t="shared" si="0"/>
        <v>5</v>
      </c>
      <c r="B14" s="258" t="s">
        <v>597</v>
      </c>
      <c r="C14" s="35">
        <v>2015</v>
      </c>
      <c r="D14" s="301">
        <v>5</v>
      </c>
      <c r="E14" s="28"/>
    </row>
    <row r="15" spans="1:7" ht="15.75">
      <c r="A15" s="152">
        <f t="shared" si="0"/>
        <v>6</v>
      </c>
      <c r="B15" s="258" t="s">
        <v>598</v>
      </c>
      <c r="C15" s="35">
        <v>2012</v>
      </c>
      <c r="D15" s="301">
        <v>5</v>
      </c>
      <c r="E15" s="28"/>
    </row>
    <row r="16" spans="1:7" ht="15.75">
      <c r="A16" s="152">
        <f t="shared" si="0"/>
        <v>7</v>
      </c>
      <c r="B16" s="258"/>
      <c r="C16" s="35"/>
      <c r="D16" s="301"/>
      <c r="E16" s="28"/>
    </row>
    <row r="17" spans="1:5" ht="15.75">
      <c r="A17" s="152">
        <f t="shared" si="0"/>
        <v>8</v>
      </c>
      <c r="B17" s="258"/>
      <c r="C17" s="35"/>
      <c r="D17" s="301"/>
      <c r="E17" s="28"/>
    </row>
    <row r="18" spans="1:5" ht="15.75">
      <c r="A18" s="152">
        <f t="shared" si="0"/>
        <v>9</v>
      </c>
      <c r="B18" s="258"/>
      <c r="C18" s="35"/>
      <c r="D18" s="301"/>
      <c r="E18" s="28"/>
    </row>
    <row r="19" spans="1:5" ht="16.5" thickBot="1">
      <c r="A19" s="220">
        <f t="shared" si="0"/>
        <v>10</v>
      </c>
      <c r="B19" s="260"/>
      <c r="C19" s="142"/>
      <c r="D19" s="302"/>
      <c r="E19" s="28"/>
    </row>
    <row r="20" spans="1:5" ht="16.5" thickBot="1">
      <c r="A20" s="307"/>
      <c r="B20" s="254"/>
      <c r="C20" s="112" t="str">
        <f>"Total "&amp;LEFT(A7,3)</f>
        <v>Total I22</v>
      </c>
      <c r="D20" s="113">
        <f>SUM(D10:D19)</f>
        <v>30</v>
      </c>
      <c r="E20" s="28"/>
    </row>
    <row r="21" spans="1:5" ht="15.75">
      <c r="A21" s="28"/>
      <c r="B21" s="39"/>
      <c r="C21" s="28"/>
      <c r="D21" s="28"/>
      <c r="E21" s="28"/>
    </row>
    <row r="22" spans="1:5" ht="15.75">
      <c r="A22" s="28"/>
      <c r="B22" s="39"/>
      <c r="C22" s="28"/>
      <c r="D22" s="28"/>
      <c r="E22" s="28"/>
    </row>
    <row r="23" spans="1:5" ht="15.75">
      <c r="A23" s="28"/>
      <c r="B23" s="39"/>
      <c r="C23" s="28"/>
      <c r="D23" s="28"/>
      <c r="E23" s="28"/>
    </row>
    <row r="24" spans="1:5" ht="15.75">
      <c r="A24" s="28"/>
      <c r="B24" s="39"/>
      <c r="C24" s="28"/>
      <c r="D24" s="28"/>
      <c r="E24" s="28"/>
    </row>
    <row r="25" spans="1:5" ht="15.75">
      <c r="A25" s="28"/>
      <c r="B25" s="39"/>
      <c r="C25" s="28"/>
      <c r="D25" s="28"/>
      <c r="E25" s="28"/>
    </row>
    <row r="26" spans="1:5" ht="15.75">
      <c r="A26" s="28"/>
      <c r="B26" s="39"/>
      <c r="C26" s="28"/>
      <c r="D26" s="28"/>
      <c r="E26" s="28"/>
    </row>
    <row r="27" spans="1:5" ht="15.75">
      <c r="A27" s="28"/>
      <c r="B27" s="40"/>
      <c r="C27" s="28"/>
      <c r="D27" s="28"/>
      <c r="E27" s="28"/>
    </row>
    <row r="28" spans="1:5" ht="15.75">
      <c r="A28" s="28"/>
      <c r="B28" s="39"/>
      <c r="C28" s="28"/>
      <c r="D28" s="28"/>
      <c r="E28" s="28"/>
    </row>
    <row r="29" spans="1:5" ht="15.75">
      <c r="A29" s="28"/>
      <c r="B29" s="39"/>
      <c r="C29" s="28"/>
      <c r="D29" s="28"/>
      <c r="E29" s="28"/>
    </row>
    <row r="30" spans="1:5" ht="15.75">
      <c r="A30" s="28"/>
      <c r="B30" s="39"/>
      <c r="C30" s="28"/>
      <c r="D30" s="28"/>
      <c r="E30" s="28"/>
    </row>
    <row r="31" spans="1:5" ht="15.75">
      <c r="A31" s="28"/>
      <c r="B31" s="28"/>
      <c r="C31" s="28"/>
      <c r="D31" s="28"/>
      <c r="E31" s="28"/>
    </row>
    <row r="32" spans="1:5" ht="15.75">
      <c r="A32" s="28"/>
      <c r="B32" s="28"/>
      <c r="C32" s="28"/>
      <c r="D32" s="28"/>
      <c r="E32" s="28"/>
    </row>
    <row r="33" spans="1:5" ht="15.75">
      <c r="A33" s="28"/>
      <c r="B33" s="28"/>
      <c r="C33" s="28"/>
      <c r="D33" s="28"/>
      <c r="E33" s="28"/>
    </row>
    <row r="34" spans="1:5" ht="15.75">
      <c r="A34" s="28"/>
      <c r="B34" s="28"/>
      <c r="C34" s="28"/>
      <c r="D34" s="28"/>
      <c r="E34" s="28"/>
    </row>
    <row r="35" spans="1:5" ht="15.75">
      <c r="A35" s="28"/>
      <c r="B35" s="28"/>
      <c r="C35" s="28"/>
      <c r="D35" s="28"/>
      <c r="E35" s="28"/>
    </row>
    <row r="36" spans="1:5" ht="15.75">
      <c r="A36" s="28"/>
      <c r="B36" s="28"/>
      <c r="C36" s="28"/>
      <c r="D36" s="28"/>
      <c r="E36" s="28"/>
    </row>
    <row r="37" spans="1:5" ht="15.75">
      <c r="A37" s="28"/>
      <c r="B37" s="28"/>
      <c r="C37" s="28"/>
      <c r="D37" s="28"/>
      <c r="E37" s="28"/>
    </row>
    <row r="38" spans="1:5" ht="15.75">
      <c r="A38" s="28"/>
      <c r="B38" s="28"/>
      <c r="C38" s="28"/>
      <c r="D38" s="28"/>
      <c r="E38" s="28"/>
    </row>
    <row r="39" spans="1:5" ht="15.75">
      <c r="A39" s="28"/>
      <c r="B39" s="28"/>
      <c r="C39" s="28"/>
      <c r="D39" s="28"/>
      <c r="E39" s="28"/>
    </row>
    <row r="40" spans="1:5" ht="15.75">
      <c r="A40" s="28"/>
      <c r="B40" s="28"/>
      <c r="C40" s="28"/>
      <c r="D40" s="28"/>
      <c r="E40" s="28"/>
    </row>
    <row r="41" spans="1:5" ht="15.75">
      <c r="A41" s="28"/>
      <c r="B41" s="28"/>
      <c r="C41" s="28"/>
      <c r="D41" s="28"/>
      <c r="E41" s="28"/>
    </row>
    <row r="42" spans="1:5" ht="15.75">
      <c r="A42" s="28"/>
      <c r="B42" s="28"/>
      <c r="C42" s="28"/>
      <c r="D42" s="28"/>
      <c r="E42" s="28"/>
    </row>
    <row r="43" spans="1:5" ht="15.75">
      <c r="A43" s="28"/>
      <c r="B43" s="28"/>
      <c r="C43" s="28"/>
      <c r="D43" s="28"/>
      <c r="E43" s="28"/>
    </row>
    <row r="44" spans="1:5" ht="15.75">
      <c r="A44" s="28"/>
      <c r="B44" s="28"/>
      <c r="C44" s="28"/>
      <c r="D44" s="28"/>
      <c r="E44" s="28"/>
    </row>
    <row r="45" spans="1:5" ht="15.75">
      <c r="A45" s="28"/>
      <c r="B45" s="28"/>
      <c r="C45" s="28"/>
      <c r="D45" s="28"/>
      <c r="E45" s="28"/>
    </row>
    <row r="46" spans="1:5" ht="15.75">
      <c r="A46" s="28"/>
      <c r="B46" s="28"/>
      <c r="C46" s="28"/>
      <c r="D46" s="28"/>
      <c r="E46" s="28"/>
    </row>
    <row r="47" spans="1:5" ht="15.75">
      <c r="A47" s="28"/>
      <c r="B47" s="28"/>
      <c r="C47" s="28"/>
      <c r="D47" s="28"/>
      <c r="E47" s="28"/>
    </row>
    <row r="48" spans="1:5" ht="15.75">
      <c r="A48" s="28"/>
      <c r="B48" s="28"/>
      <c r="C48" s="28"/>
      <c r="D48" s="28"/>
      <c r="E48" s="28"/>
    </row>
    <row r="49" spans="1:5" ht="15.75">
      <c r="A49" s="28"/>
      <c r="B49" s="28"/>
      <c r="C49" s="28"/>
      <c r="D49" s="28"/>
      <c r="E49" s="28"/>
    </row>
    <row r="50" spans="1:5" ht="15.75">
      <c r="A50" s="28"/>
      <c r="B50" s="28"/>
      <c r="C50" s="28"/>
      <c r="D50" s="28"/>
      <c r="E50" s="28"/>
    </row>
    <row r="51" spans="1:5" ht="15.75">
      <c r="A51" s="28"/>
      <c r="B51" s="28"/>
      <c r="C51" s="28"/>
      <c r="D51" s="28"/>
      <c r="E51" s="28"/>
    </row>
    <row r="52" spans="1:5" ht="15.75">
      <c r="A52" s="28"/>
      <c r="B52" s="28"/>
      <c r="C52" s="28"/>
      <c r="D52" s="28"/>
      <c r="E52" s="28"/>
    </row>
    <row r="53" spans="1:5" ht="15.75">
      <c r="A53" s="28"/>
      <c r="B53" s="28"/>
      <c r="C53" s="28"/>
      <c r="D53" s="28"/>
      <c r="E53" s="28"/>
    </row>
    <row r="54" spans="1:5" ht="15.75">
      <c r="A54" s="28"/>
      <c r="B54" s="28"/>
      <c r="C54" s="28"/>
      <c r="D54" s="28"/>
      <c r="E54" s="28"/>
    </row>
    <row r="55" spans="1:5" ht="15.75">
      <c r="A55" s="28"/>
      <c r="B55" s="28"/>
      <c r="C55" s="28"/>
      <c r="D55" s="28"/>
      <c r="E55" s="28"/>
    </row>
    <row r="56" spans="1:5" ht="15.75">
      <c r="A56" s="28"/>
      <c r="B56" s="28"/>
      <c r="C56" s="28"/>
      <c r="D56" s="28"/>
      <c r="E56" s="28"/>
    </row>
    <row r="57" spans="1:5" ht="15.75">
      <c r="A57" s="28"/>
      <c r="B57" s="28"/>
      <c r="C57" s="28"/>
      <c r="D57" s="28"/>
      <c r="E57" s="28"/>
    </row>
    <row r="58" spans="1:5" ht="15.75">
      <c r="A58" s="28"/>
      <c r="B58" s="28"/>
      <c r="C58" s="28"/>
      <c r="D58" s="28"/>
      <c r="E58" s="28"/>
    </row>
    <row r="59" spans="1:5" ht="15.75">
      <c r="A59" s="28"/>
      <c r="B59" s="28"/>
      <c r="C59" s="28"/>
      <c r="D59" s="28"/>
      <c r="E59" s="28"/>
    </row>
    <row r="60" spans="1:5" ht="15.75">
      <c r="A60" s="28"/>
      <c r="B60" s="28"/>
      <c r="C60" s="28"/>
      <c r="D60" s="28"/>
      <c r="E60" s="28"/>
    </row>
    <row r="61" spans="1:5" ht="15.75">
      <c r="A61" s="28"/>
      <c r="B61" s="28"/>
      <c r="C61" s="28"/>
      <c r="D61" s="28"/>
      <c r="E61" s="28"/>
    </row>
    <row r="62" spans="1:5" ht="15.75">
      <c r="A62" s="28"/>
      <c r="B62" s="28"/>
      <c r="C62" s="28"/>
      <c r="D62" s="28"/>
      <c r="E62" s="28"/>
    </row>
    <row r="63" spans="1:5" ht="15.75">
      <c r="A63" s="28"/>
      <c r="B63" s="28"/>
      <c r="C63" s="28"/>
      <c r="D63" s="28"/>
      <c r="E63" s="28"/>
    </row>
    <row r="64" spans="1:5" ht="15.75">
      <c r="A64" s="28"/>
      <c r="B64" s="28"/>
      <c r="C64" s="28"/>
      <c r="D64" s="28"/>
      <c r="E64" s="28"/>
    </row>
    <row r="65" spans="1:5" ht="15.75">
      <c r="A65" s="28"/>
      <c r="B65" s="28"/>
      <c r="C65" s="28"/>
      <c r="D65" s="28"/>
      <c r="E65" s="2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H18" sqref="H18:I18"/>
    </sheetView>
  </sheetViews>
  <sheetFormatPr defaultRowHeight="15"/>
  <cols>
    <col min="1" max="1" width="5.140625" customWidth="1"/>
    <col min="2" max="2" width="98.28515625" customWidth="1"/>
    <col min="3" max="3" width="15.7109375" customWidth="1"/>
    <col min="4" max="4" width="9.7109375" customWidth="1"/>
  </cols>
  <sheetData>
    <row r="1" spans="1:7" ht="15.75">
      <c r="A1" s="232" t="str">
        <f>'Date initiale'!C3</f>
        <v>Universitatea de Arhitectură și Urbanism "Ion Mincu" București</v>
      </c>
      <c r="B1" s="232"/>
      <c r="C1" s="232"/>
      <c r="D1" s="36"/>
    </row>
    <row r="2" spans="1:7" ht="15.75">
      <c r="A2" s="232" t="str">
        <f>'Date initiale'!B4&amp;" "&amp;'Date initiale'!C4</f>
        <v>Facultatea ARHITECTURA</v>
      </c>
      <c r="B2" s="232"/>
      <c r="C2" s="232"/>
      <c r="D2" s="16"/>
    </row>
    <row r="3" spans="1:7" ht="15.75">
      <c r="A3" s="232" t="str">
        <f>'Date initiale'!B5&amp;" "&amp;'Date initiale'!C5</f>
        <v>Departamentul BAZELE PROIECTĂRII</v>
      </c>
      <c r="B3" s="232"/>
      <c r="C3" s="232"/>
      <c r="D3" s="16"/>
    </row>
    <row r="4" spans="1:7">
      <c r="A4" s="110" t="str">
        <f>'Date initiale'!C6&amp;", "&amp;'Date initiale'!C7</f>
        <v>[PANAIT ANDREEA IULIA], profesor</v>
      </c>
      <c r="B4" s="110"/>
      <c r="C4" s="110"/>
    </row>
    <row r="5" spans="1:7">
      <c r="A5" s="110"/>
      <c r="B5" s="110"/>
      <c r="C5" s="110"/>
    </row>
    <row r="6" spans="1:7" ht="15.75">
      <c r="A6" s="424" t="s">
        <v>110</v>
      </c>
      <c r="B6" s="424"/>
      <c r="C6" s="424"/>
      <c r="D6" s="424"/>
    </row>
    <row r="7" spans="1:7" ht="39.75" customHeight="1">
      <c r="A7" s="421"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21"/>
      <c r="C7" s="421"/>
      <c r="D7" s="421"/>
    </row>
    <row r="8" spans="1:7" ht="15.75" customHeight="1" thickBot="1">
      <c r="A8" s="47"/>
      <c r="B8" s="47"/>
      <c r="C8" s="47"/>
      <c r="D8" s="47"/>
    </row>
    <row r="9" spans="1:7" ht="30.75" thickBot="1">
      <c r="A9" s="145" t="s">
        <v>55</v>
      </c>
      <c r="B9" s="146" t="s">
        <v>159</v>
      </c>
      <c r="C9" s="146" t="s">
        <v>81</v>
      </c>
      <c r="D9" s="252" t="s">
        <v>147</v>
      </c>
      <c r="F9" s="235" t="s">
        <v>108</v>
      </c>
    </row>
    <row r="10" spans="1:7">
      <c r="A10" s="151">
        <v>1</v>
      </c>
      <c r="B10" s="263" t="s">
        <v>599</v>
      </c>
      <c r="C10" s="137" t="s">
        <v>600</v>
      </c>
      <c r="D10" s="303">
        <v>10</v>
      </c>
      <c r="F10" s="236" t="s">
        <v>170</v>
      </c>
      <c r="G10" s="328" t="s">
        <v>262</v>
      </c>
    </row>
    <row r="11" spans="1:7">
      <c r="A11" s="152">
        <f>A10+1</f>
        <v>2</v>
      </c>
      <c r="B11" s="258"/>
      <c r="C11" s="35"/>
      <c r="D11" s="304"/>
      <c r="F11" s="236" t="s">
        <v>172</v>
      </c>
    </row>
    <row r="12" spans="1:7">
      <c r="A12" s="152">
        <f t="shared" ref="A12:A19" si="0">A11+1</f>
        <v>3</v>
      </c>
      <c r="B12" s="258"/>
      <c r="C12" s="35"/>
      <c r="D12" s="304"/>
      <c r="F12" s="236" t="s">
        <v>173</v>
      </c>
    </row>
    <row r="13" spans="1:7">
      <c r="A13" s="152">
        <f t="shared" si="0"/>
        <v>4</v>
      </c>
      <c r="B13" s="258"/>
      <c r="C13" s="35"/>
      <c r="D13" s="304"/>
    </row>
    <row r="14" spans="1:7">
      <c r="A14" s="152">
        <f t="shared" si="0"/>
        <v>5</v>
      </c>
      <c r="B14" s="258"/>
      <c r="C14" s="35"/>
      <c r="D14" s="304"/>
    </row>
    <row r="15" spans="1:7">
      <c r="A15" s="152">
        <f t="shared" si="0"/>
        <v>6</v>
      </c>
      <c r="B15" s="258"/>
      <c r="C15" s="35"/>
      <c r="D15" s="304"/>
    </row>
    <row r="16" spans="1:7">
      <c r="A16" s="152">
        <f t="shared" si="0"/>
        <v>7</v>
      </c>
      <c r="B16" s="258"/>
      <c r="C16" s="35"/>
      <c r="D16" s="304"/>
    </row>
    <row r="17" spans="1:4">
      <c r="A17" s="152">
        <f t="shared" si="0"/>
        <v>8</v>
      </c>
      <c r="B17" s="258"/>
      <c r="C17" s="35"/>
      <c r="D17" s="304"/>
    </row>
    <row r="18" spans="1:4">
      <c r="A18" s="152">
        <f t="shared" si="0"/>
        <v>9</v>
      </c>
      <c r="B18" s="258"/>
      <c r="C18" s="35"/>
      <c r="D18" s="304"/>
    </row>
    <row r="19" spans="1:4" ht="15.75" thickBot="1">
      <c r="A19" s="220">
        <f t="shared" si="0"/>
        <v>10</v>
      </c>
      <c r="B19" s="260"/>
      <c r="C19" s="142"/>
      <c r="D19" s="305"/>
    </row>
    <row r="20" spans="1:4" ht="15.75" thickBot="1">
      <c r="A20" s="306"/>
      <c r="B20" s="110"/>
      <c r="C20" s="112" t="str">
        <f>"Total "&amp;LEFT(A7,3)</f>
        <v>Total I23</v>
      </c>
      <c r="D20" s="264">
        <f>SUM(D10:D19)</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tabSelected="1" workbookViewId="0">
      <selection activeCell="M14" sqref="M14"/>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9">
      <c r="A1" s="110" t="str">
        <f>'Date initiale'!C3</f>
        <v>Universitatea de Arhitectură și Urbanism "Ion Mincu" București</v>
      </c>
      <c r="B1" s="110"/>
      <c r="C1" s="110"/>
      <c r="D1" s="110"/>
      <c r="E1" s="110"/>
    </row>
    <row r="2" spans="1:9">
      <c r="A2" s="110" t="str">
        <f>'Date initiale'!B4&amp;" "&amp;'Date initiale'!C4</f>
        <v>Facultatea ARHITECTURA</v>
      </c>
      <c r="B2" s="110"/>
      <c r="C2" s="110"/>
      <c r="D2" s="110"/>
      <c r="E2" s="110"/>
    </row>
    <row r="3" spans="1:9">
      <c r="A3" s="110" t="str">
        <f>'Date initiale'!B5&amp;" "&amp;'Date initiale'!C5</f>
        <v>Departamentul BAZELE PROIECTĂRII</v>
      </c>
      <c r="B3" s="110"/>
      <c r="C3" s="110"/>
      <c r="D3" s="110"/>
      <c r="E3" s="110"/>
    </row>
    <row r="4" spans="1:9">
      <c r="A4" s="110" t="str">
        <f>'Date initiale'!C6&amp;", "&amp;'Date initiale'!C7</f>
        <v>[PANAIT ANDREEA IULIA], profesor</v>
      </c>
      <c r="B4" s="110"/>
      <c r="C4" s="110"/>
      <c r="D4" s="110"/>
      <c r="E4" s="110"/>
    </row>
    <row r="5" spans="1:9">
      <c r="A5" s="110"/>
      <c r="B5" s="110"/>
      <c r="C5" s="110"/>
      <c r="D5" s="110"/>
      <c r="E5" s="110"/>
    </row>
    <row r="6" spans="1:9" ht="15.75">
      <c r="A6" s="246" t="s">
        <v>110</v>
      </c>
    </row>
    <row r="7" spans="1:9" ht="15.75">
      <c r="A7" s="421" t="str">
        <f>'Descriere indicatori'!B31&amp;". "&amp;'Descriere indicatori'!C31</f>
        <v xml:space="preserve">I24. Îndrumare de doctorat sau în co-tutelă la nivel internaţional/naţional </v>
      </c>
      <c r="B7" s="421"/>
      <c r="C7" s="421"/>
      <c r="D7" s="421"/>
      <c r="E7" s="421"/>
      <c r="F7" s="421"/>
    </row>
    <row r="8" spans="1:9" ht="15.75" thickBot="1"/>
    <row r="9" spans="1:9" ht="30.75" thickBot="1">
      <c r="A9" s="145" t="s">
        <v>55</v>
      </c>
      <c r="B9" s="146" t="s">
        <v>153</v>
      </c>
      <c r="C9" s="146" t="s">
        <v>155</v>
      </c>
      <c r="D9" s="146" t="s">
        <v>154</v>
      </c>
      <c r="E9" s="146" t="s">
        <v>81</v>
      </c>
      <c r="F9" s="252" t="s">
        <v>147</v>
      </c>
      <c r="H9" s="235" t="s">
        <v>108</v>
      </c>
    </row>
    <row r="10" spans="1:9">
      <c r="A10" s="151">
        <v>1</v>
      </c>
      <c r="B10" s="263"/>
      <c r="C10" s="263"/>
      <c r="D10" s="263"/>
      <c r="E10" s="137"/>
      <c r="F10" s="303"/>
      <c r="H10" s="236" t="s">
        <v>266</v>
      </c>
      <c r="I10" s="328" t="s">
        <v>267</v>
      </c>
    </row>
    <row r="11" spans="1:9">
      <c r="A11" s="152">
        <f>A10+1</f>
        <v>2</v>
      </c>
      <c r="B11" s="258"/>
      <c r="C11" s="258"/>
      <c r="D11" s="258"/>
      <c r="E11" s="35"/>
      <c r="F11" s="304"/>
      <c r="I11" s="328" t="s">
        <v>268</v>
      </c>
    </row>
    <row r="12" spans="1:9">
      <c r="A12" s="152">
        <f t="shared" ref="A12:A19" si="0">A11+1</f>
        <v>3</v>
      </c>
      <c r="B12" s="258"/>
      <c r="C12" s="258"/>
      <c r="D12" s="258"/>
      <c r="E12" s="35"/>
      <c r="F12" s="304"/>
    </row>
    <row r="13" spans="1:9">
      <c r="A13" s="152">
        <f t="shared" si="0"/>
        <v>4</v>
      </c>
      <c r="B13" s="258"/>
      <c r="C13" s="258"/>
      <c r="D13" s="258"/>
      <c r="E13" s="35"/>
      <c r="F13" s="304"/>
    </row>
    <row r="14" spans="1:9">
      <c r="A14" s="152">
        <f t="shared" si="0"/>
        <v>5</v>
      </c>
      <c r="B14" s="258"/>
      <c r="C14" s="258"/>
      <c r="D14" s="258"/>
      <c r="E14" s="35"/>
      <c r="F14" s="304"/>
    </row>
    <row r="15" spans="1:9">
      <c r="A15" s="152">
        <f t="shared" si="0"/>
        <v>6</v>
      </c>
      <c r="B15" s="258"/>
      <c r="C15" s="258"/>
      <c r="D15" s="258"/>
      <c r="E15" s="35"/>
      <c r="F15" s="304"/>
    </row>
    <row r="16" spans="1:9">
      <c r="A16" s="152">
        <f t="shared" si="0"/>
        <v>7</v>
      </c>
      <c r="B16" s="258"/>
      <c r="C16" s="258"/>
      <c r="D16" s="258"/>
      <c r="E16" s="35"/>
      <c r="F16" s="304"/>
    </row>
    <row r="17" spans="1:6">
      <c r="A17" s="152">
        <f t="shared" si="0"/>
        <v>8</v>
      </c>
      <c r="B17" s="258"/>
      <c r="C17" s="258"/>
      <c r="D17" s="258"/>
      <c r="E17" s="35"/>
      <c r="F17" s="304"/>
    </row>
    <row r="18" spans="1:6">
      <c r="A18" s="152">
        <f t="shared" si="0"/>
        <v>9</v>
      </c>
      <c r="B18" s="258"/>
      <c r="C18" s="258"/>
      <c r="D18" s="258"/>
      <c r="E18" s="35"/>
      <c r="F18" s="304"/>
    </row>
    <row r="19" spans="1:6" ht="15.75" thickBot="1">
      <c r="A19" s="220">
        <f t="shared" si="0"/>
        <v>10</v>
      </c>
      <c r="B19" s="260"/>
      <c r="C19" s="260"/>
      <c r="D19" s="260"/>
      <c r="E19" s="142"/>
      <c r="F19" s="305"/>
    </row>
    <row r="20" spans="1:6" ht="15.75" thickBot="1">
      <c r="A20" s="306"/>
      <c r="B20" s="110"/>
      <c r="C20" s="110"/>
      <c r="D20" s="110"/>
      <c r="E20" s="112" t="str">
        <f>"Total "&amp;LEFT(A7,3)</f>
        <v>Total I24</v>
      </c>
      <c r="F20" s="264">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266"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topLeftCell="A40" zoomScale="115" zoomScaleNormal="115" workbookViewId="0">
      <selection activeCell="C6" sqref="C6"/>
    </sheetView>
  </sheetViews>
  <sheetFormatPr defaultRowHeight="15"/>
  <cols>
    <col min="1" max="1" width="3.85546875" customWidth="1"/>
    <col min="2" max="2" width="9.140625" customWidth="1"/>
    <col min="3" max="3" width="55" customWidth="1"/>
    <col min="4" max="4" width="9.42578125" style="61" customWidth="1"/>
    <col min="5" max="5" width="14.28515625" customWidth="1"/>
  </cols>
  <sheetData>
    <row r="1" spans="2:5">
      <c r="B1" s="75" t="s">
        <v>187</v>
      </c>
      <c r="D1"/>
    </row>
    <row r="2" spans="2:5">
      <c r="B2" s="75"/>
      <c r="D2"/>
    </row>
    <row r="3" spans="2:5" ht="45">
      <c r="B3" s="60" t="s">
        <v>63</v>
      </c>
      <c r="C3" s="11" t="s">
        <v>17</v>
      </c>
      <c r="D3" s="60" t="s">
        <v>18</v>
      </c>
      <c r="E3" s="11" t="s">
        <v>97</v>
      </c>
    </row>
    <row r="4" spans="2:5" ht="30">
      <c r="B4" s="66" t="s">
        <v>112</v>
      </c>
      <c r="C4" s="10" t="s">
        <v>20</v>
      </c>
      <c r="D4" s="66" t="s">
        <v>196</v>
      </c>
      <c r="E4" s="63" t="s">
        <v>98</v>
      </c>
    </row>
    <row r="5" spans="2:5">
      <c r="B5" s="66" t="s">
        <v>113</v>
      </c>
      <c r="C5" s="10" t="s">
        <v>22</v>
      </c>
      <c r="D5" s="66" t="s">
        <v>197</v>
      </c>
      <c r="E5" s="63" t="s">
        <v>16</v>
      </c>
    </row>
    <row r="6" spans="2:5" ht="30">
      <c r="B6" s="66" t="s">
        <v>114</v>
      </c>
      <c r="C6" s="27" t="s">
        <v>24</v>
      </c>
      <c r="D6" s="66" t="s">
        <v>198</v>
      </c>
      <c r="E6" s="63" t="s">
        <v>25</v>
      </c>
    </row>
    <row r="7" spans="2:5">
      <c r="B7" s="66" t="s">
        <v>115</v>
      </c>
      <c r="C7" s="10" t="s">
        <v>199</v>
      </c>
      <c r="D7" s="66" t="s">
        <v>198</v>
      </c>
      <c r="E7" s="63" t="s">
        <v>27</v>
      </c>
    </row>
    <row r="8" spans="2:5" s="17" customFormat="1" ht="60">
      <c r="B8" s="66" t="s">
        <v>116</v>
      </c>
      <c r="C8" s="63" t="s">
        <v>200</v>
      </c>
      <c r="D8" s="66" t="s">
        <v>198</v>
      </c>
      <c r="E8" s="63" t="s">
        <v>27</v>
      </c>
    </row>
    <row r="9" spans="2:5" ht="30" customHeight="1">
      <c r="B9" s="66" t="s">
        <v>117</v>
      </c>
      <c r="C9" s="14" t="s">
        <v>201</v>
      </c>
      <c r="D9" s="66" t="s">
        <v>202</v>
      </c>
      <c r="E9" s="63" t="s">
        <v>27</v>
      </c>
    </row>
    <row r="10" spans="2:5" ht="30" customHeight="1">
      <c r="B10" s="66" t="s">
        <v>118</v>
      </c>
      <c r="C10" s="14" t="s">
        <v>203</v>
      </c>
      <c r="D10" s="66" t="s">
        <v>202</v>
      </c>
      <c r="E10" s="63" t="s">
        <v>27</v>
      </c>
    </row>
    <row r="11" spans="2:5" ht="30">
      <c r="B11" s="66" t="s">
        <v>119</v>
      </c>
      <c r="C11" s="14" t="s">
        <v>204</v>
      </c>
      <c r="D11" s="66" t="s">
        <v>198</v>
      </c>
      <c r="E11" s="63" t="s">
        <v>32</v>
      </c>
    </row>
    <row r="12" spans="2:5" ht="30">
      <c r="B12" s="66" t="s">
        <v>120</v>
      </c>
      <c r="C12" s="10" t="s">
        <v>205</v>
      </c>
      <c r="D12" s="66" t="s">
        <v>206</v>
      </c>
      <c r="E12" s="63" t="s">
        <v>32</v>
      </c>
    </row>
    <row r="13" spans="2:5" ht="62.25" customHeight="1">
      <c r="B13" s="66" t="s">
        <v>121</v>
      </c>
      <c r="C13" s="62" t="s">
        <v>207</v>
      </c>
      <c r="D13" s="66" t="s">
        <v>208</v>
      </c>
      <c r="E13" s="63" t="s">
        <v>35</v>
      </c>
    </row>
    <row r="14" spans="2:5" ht="60">
      <c r="B14" s="67" t="s">
        <v>122</v>
      </c>
      <c r="C14" s="14" t="s">
        <v>209</v>
      </c>
      <c r="D14" s="66" t="s">
        <v>210</v>
      </c>
      <c r="E14" s="63" t="s">
        <v>37</v>
      </c>
    </row>
    <row r="15" spans="2:5" ht="76.5" customHeight="1">
      <c r="B15" s="68"/>
      <c r="C15" s="14" t="s">
        <v>211</v>
      </c>
      <c r="D15" s="66" t="s">
        <v>212</v>
      </c>
      <c r="E15" s="63" t="s">
        <v>38</v>
      </c>
    </row>
    <row r="16" spans="2:5" ht="30">
      <c r="B16" s="69"/>
      <c r="C16" s="30" t="s">
        <v>213</v>
      </c>
      <c r="D16" s="66" t="s">
        <v>214</v>
      </c>
      <c r="E16" s="63" t="s">
        <v>39</v>
      </c>
    </row>
    <row r="17" spans="2:5" ht="90" customHeight="1">
      <c r="B17" s="66" t="s">
        <v>123</v>
      </c>
      <c r="C17" s="14" t="s">
        <v>215</v>
      </c>
      <c r="D17" s="66" t="s">
        <v>216</v>
      </c>
      <c r="E17" s="63" t="s">
        <v>59</v>
      </c>
    </row>
    <row r="18" spans="2:5" ht="61.5" customHeight="1">
      <c r="B18" s="66" t="s">
        <v>124</v>
      </c>
      <c r="C18" s="14" t="s">
        <v>217</v>
      </c>
      <c r="D18" s="66" t="s">
        <v>218</v>
      </c>
      <c r="E18" s="63" t="s">
        <v>59</v>
      </c>
    </row>
    <row r="19" spans="2:5" ht="75" customHeight="1">
      <c r="B19" s="411" t="s">
        <v>125</v>
      </c>
      <c r="C19" s="10" t="s">
        <v>219</v>
      </c>
      <c r="D19" s="66" t="s">
        <v>220</v>
      </c>
      <c r="E19" s="63" t="s">
        <v>59</v>
      </c>
    </row>
    <row r="20" spans="2:5" ht="45">
      <c r="B20" s="412"/>
      <c r="C20" s="10" t="s">
        <v>221</v>
      </c>
      <c r="D20" s="66" t="s">
        <v>222</v>
      </c>
      <c r="E20" s="63" t="s">
        <v>59</v>
      </c>
    </row>
    <row r="21" spans="2:5" ht="60">
      <c r="B21" s="69"/>
      <c r="C21" s="10" t="s">
        <v>62</v>
      </c>
      <c r="D21" s="66" t="s">
        <v>223</v>
      </c>
      <c r="E21" s="63" t="s">
        <v>59</v>
      </c>
    </row>
    <row r="22" spans="2:5" ht="75">
      <c r="B22" s="66" t="s">
        <v>0</v>
      </c>
      <c r="C22" s="10" t="s">
        <v>224</v>
      </c>
      <c r="D22" s="66" t="s">
        <v>225</v>
      </c>
      <c r="E22" s="63" t="s">
        <v>59</v>
      </c>
    </row>
    <row r="23" spans="2:5" ht="135.75" customHeight="1">
      <c r="B23" s="72" t="s">
        <v>126</v>
      </c>
      <c r="C23" s="70" t="s">
        <v>226</v>
      </c>
      <c r="D23" s="71" t="s">
        <v>227</v>
      </c>
      <c r="E23" s="70" t="s">
        <v>228</v>
      </c>
    </row>
    <row r="24" spans="2:5" ht="60">
      <c r="B24" s="69" t="s">
        <v>127</v>
      </c>
      <c r="C24" s="56" t="s">
        <v>229</v>
      </c>
      <c r="D24" s="69" t="s">
        <v>230</v>
      </c>
      <c r="E24" s="65" t="s">
        <v>65</v>
      </c>
    </row>
    <row r="25" spans="2:5" ht="75">
      <c r="B25" s="66" t="s">
        <v>128</v>
      </c>
      <c r="C25" s="14" t="s">
        <v>231</v>
      </c>
      <c r="D25" s="66" t="s">
        <v>232</v>
      </c>
      <c r="E25" s="63" t="s">
        <v>67</v>
      </c>
    </row>
    <row r="26" spans="2:5" ht="106.5" customHeight="1">
      <c r="B26" s="66" t="s">
        <v>129</v>
      </c>
      <c r="C26" s="74" t="s">
        <v>233</v>
      </c>
      <c r="D26" s="66" t="s">
        <v>99</v>
      </c>
      <c r="E26" s="63" t="s">
        <v>41</v>
      </c>
    </row>
    <row r="27" spans="2:5" ht="45">
      <c r="B27" s="66" t="s">
        <v>130</v>
      </c>
      <c r="C27" s="73" t="s">
        <v>234</v>
      </c>
      <c r="D27" s="66" t="s">
        <v>235</v>
      </c>
      <c r="E27" s="63" t="s">
        <v>43</v>
      </c>
    </row>
    <row r="28" spans="2:5" ht="30">
      <c r="B28" s="66" t="s">
        <v>131</v>
      </c>
      <c r="C28" s="65" t="s">
        <v>236</v>
      </c>
      <c r="D28" s="66" t="s">
        <v>232</v>
      </c>
      <c r="E28" s="63" t="s">
        <v>43</v>
      </c>
    </row>
    <row r="29" spans="2:5" ht="107.25" customHeight="1">
      <c r="B29" s="66" t="s">
        <v>132</v>
      </c>
      <c r="C29" s="64" t="s">
        <v>264</v>
      </c>
      <c r="D29" s="66" t="s">
        <v>100</v>
      </c>
      <c r="E29" s="63" t="s">
        <v>46</v>
      </c>
    </row>
    <row r="30" spans="2:5" ht="75">
      <c r="B30" s="66" t="s">
        <v>133</v>
      </c>
      <c r="C30" s="63" t="s">
        <v>237</v>
      </c>
      <c r="D30" s="66" t="s">
        <v>238</v>
      </c>
      <c r="E30" s="63" t="s">
        <v>41</v>
      </c>
    </row>
    <row r="31" spans="2:5" ht="75">
      <c r="B31" s="66" t="s">
        <v>239</v>
      </c>
      <c r="C31" s="63" t="s">
        <v>49</v>
      </c>
      <c r="D31" s="66" t="s">
        <v>240</v>
      </c>
      <c r="E31" s="63" t="s">
        <v>241</v>
      </c>
    </row>
    <row r="33" spans="2:5">
      <c r="B33" s="415" t="s">
        <v>193</v>
      </c>
      <c r="C33" s="413"/>
      <c r="D33" s="413"/>
      <c r="E33" s="413"/>
    </row>
    <row r="34" spans="2:5">
      <c r="B34" s="413"/>
      <c r="C34" s="413"/>
      <c r="D34" s="413"/>
      <c r="E34" s="413"/>
    </row>
    <row r="35" spans="2:5">
      <c r="B35" s="413"/>
      <c r="C35" s="413"/>
      <c r="D35" s="413"/>
      <c r="E35" s="413"/>
    </row>
    <row r="36" spans="2:5">
      <c r="B36" s="413"/>
      <c r="C36" s="413"/>
      <c r="D36" s="413"/>
      <c r="E36" s="413"/>
    </row>
    <row r="37" spans="2:5">
      <c r="B37" s="413"/>
      <c r="C37" s="413"/>
      <c r="D37" s="413"/>
      <c r="E37" s="413"/>
    </row>
    <row r="38" spans="2:5">
      <c r="B38" s="413"/>
      <c r="C38" s="413"/>
      <c r="D38" s="413"/>
      <c r="E38" s="413"/>
    </row>
    <row r="39" spans="2:5">
      <c r="B39" s="413"/>
      <c r="C39" s="413"/>
      <c r="D39" s="413"/>
      <c r="E39" s="413"/>
    </row>
    <row r="40" spans="2:5" ht="128.25" customHeight="1">
      <c r="B40" s="413"/>
      <c r="C40" s="413"/>
      <c r="D40" s="413"/>
      <c r="E40" s="413"/>
    </row>
    <row r="41" spans="2:5">
      <c r="B41" s="414" t="s">
        <v>191</v>
      </c>
      <c r="C41" s="414"/>
      <c r="D41" s="414"/>
      <c r="E41" s="414"/>
    </row>
    <row r="42" spans="2:5" ht="48.75" customHeight="1">
      <c r="B42" s="413" t="s">
        <v>50</v>
      </c>
      <c r="C42" s="413"/>
      <c r="D42" s="413"/>
      <c r="E42" s="413"/>
    </row>
    <row r="43" spans="2:5" ht="64.5" customHeight="1">
      <c r="B43" s="413" t="s">
        <v>188</v>
      </c>
      <c r="C43" s="413"/>
      <c r="D43" s="413"/>
      <c r="E43" s="413"/>
    </row>
    <row r="44" spans="2:5" ht="59.25" customHeight="1">
      <c r="B44" s="413" t="s">
        <v>189</v>
      </c>
      <c r="C44" s="413"/>
      <c r="D44" s="413"/>
      <c r="E44" s="413"/>
    </row>
    <row r="45" spans="2:5" ht="46.5" customHeight="1">
      <c r="B45" s="413" t="s">
        <v>190</v>
      </c>
      <c r="C45" s="413"/>
      <c r="D45" s="413"/>
      <c r="E45" s="413"/>
    </row>
    <row r="46" spans="2:5" ht="32.25" customHeight="1">
      <c r="B46" s="413" t="s">
        <v>192</v>
      </c>
      <c r="C46" s="413"/>
      <c r="D46" s="413"/>
      <c r="E46" s="413"/>
    </row>
    <row r="47" spans="2:5">
      <c r="B47" s="417" t="s">
        <v>179</v>
      </c>
      <c r="C47" s="413"/>
      <c r="D47" s="413"/>
      <c r="E47" s="413"/>
    </row>
    <row r="48" spans="2:5">
      <c r="B48" s="413"/>
      <c r="C48" s="413"/>
      <c r="D48" s="413"/>
      <c r="E48" s="413"/>
    </row>
    <row r="49" spans="2:5">
      <c r="B49" s="413"/>
      <c r="C49" s="413"/>
      <c r="D49" s="413"/>
      <c r="E49" s="413"/>
    </row>
    <row r="50" spans="2:5">
      <c r="B50" s="413"/>
      <c r="C50" s="413"/>
      <c r="D50" s="413"/>
      <c r="E50" s="413"/>
    </row>
    <row r="51" spans="2:5">
      <c r="B51" s="413"/>
      <c r="C51" s="413"/>
      <c r="D51" s="413"/>
      <c r="E51" s="413"/>
    </row>
    <row r="52" spans="2:5">
      <c r="B52" s="413"/>
      <c r="C52" s="413"/>
      <c r="D52" s="413"/>
      <c r="E52" s="413"/>
    </row>
    <row r="53" spans="2:5">
      <c r="B53" s="413"/>
      <c r="C53" s="413"/>
      <c r="D53" s="413"/>
      <c r="E53" s="413"/>
    </row>
    <row r="54" spans="2:5" ht="114" customHeight="1">
      <c r="B54" s="413"/>
      <c r="C54" s="413"/>
      <c r="D54" s="413"/>
      <c r="E54" s="413"/>
    </row>
    <row r="56" spans="2:5">
      <c r="B56" s="328" t="s">
        <v>194</v>
      </c>
    </row>
    <row r="57" spans="2:5" ht="63" customHeight="1">
      <c r="B57" s="416" t="s">
        <v>195</v>
      </c>
      <c r="C57" s="413"/>
      <c r="D57" s="413"/>
      <c r="E57" s="41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75" t="s">
        <v>103</v>
      </c>
    </row>
    <row r="3" spans="1:8" ht="64.5" customHeight="1">
      <c r="A3" s="77" t="s">
        <v>2</v>
      </c>
      <c r="B3" s="76" t="s">
        <v>1</v>
      </c>
      <c r="C3" s="78" t="s">
        <v>3</v>
      </c>
      <c r="D3" s="78"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30" t="s">
        <v>8</v>
      </c>
      <c r="B7" s="329" t="s">
        <v>244</v>
      </c>
      <c r="C7" s="330" t="s">
        <v>12</v>
      </c>
      <c r="D7" s="33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32" t="str">
        <f>'Date initiale'!C3</f>
        <v>Universitatea de Arhitectură și Urbanism "Ion Mincu" București</v>
      </c>
      <c r="B1" s="232"/>
      <c r="C1" s="232"/>
      <c r="D1" s="2"/>
      <c r="E1" s="2"/>
      <c r="F1" s="3"/>
      <c r="G1" s="3"/>
      <c r="H1" s="3"/>
      <c r="I1" s="3"/>
    </row>
    <row r="2" spans="1:31" ht="15.75">
      <c r="A2" s="232" t="str">
        <f>'Date initiale'!B4&amp;" "&amp;'Date initiale'!C4</f>
        <v>Facultatea ARHITECTURA</v>
      </c>
      <c r="B2" s="232"/>
      <c r="C2" s="232"/>
      <c r="D2" s="2"/>
      <c r="E2" s="2"/>
      <c r="F2" s="3"/>
      <c r="G2" s="3"/>
      <c r="H2" s="3"/>
      <c r="I2" s="3"/>
    </row>
    <row r="3" spans="1:31" ht="15.75">
      <c r="A3" s="232" t="str">
        <f>'Date initiale'!B5&amp;" "&amp;'Date initiale'!C5</f>
        <v>Departamentul BAZELE PROIECTĂRII</v>
      </c>
      <c r="B3" s="232"/>
      <c r="C3" s="232"/>
      <c r="D3" s="2"/>
      <c r="E3" s="2"/>
      <c r="F3" s="2"/>
      <c r="G3" s="2"/>
      <c r="H3" s="2"/>
      <c r="I3" s="2"/>
    </row>
    <row r="4" spans="1:31" ht="15.75">
      <c r="A4" s="419" t="str">
        <f>'Date initiale'!C6&amp;", "&amp;'Date initiale'!C7</f>
        <v>[PANAIT ANDREEA IULIA], profesor</v>
      </c>
      <c r="B4" s="419"/>
      <c r="C4" s="419"/>
      <c r="D4" s="2"/>
      <c r="E4" s="2"/>
      <c r="F4" s="3"/>
      <c r="G4" s="3"/>
      <c r="H4" s="3"/>
      <c r="I4" s="3"/>
    </row>
    <row r="5" spans="1:31" ht="15.75">
      <c r="A5" s="233"/>
      <c r="B5" s="233"/>
      <c r="C5" s="233"/>
      <c r="D5" s="2"/>
      <c r="E5" s="2"/>
      <c r="F5" s="3"/>
      <c r="G5" s="3"/>
      <c r="H5" s="3"/>
      <c r="I5" s="3"/>
    </row>
    <row r="6" spans="1:31" ht="15.75">
      <c r="A6" s="418" t="s">
        <v>110</v>
      </c>
      <c r="B6" s="418"/>
      <c r="C6" s="418"/>
      <c r="D6" s="418"/>
      <c r="E6" s="418"/>
      <c r="F6" s="418"/>
      <c r="G6" s="418"/>
      <c r="H6" s="418"/>
      <c r="I6" s="418"/>
    </row>
    <row r="7" spans="1:31" ht="15.75">
      <c r="A7" s="418" t="str">
        <f>'Descriere indicatori'!B4&amp;". "&amp;'Descriere indicatori'!C4</f>
        <v xml:space="preserve">I1. Cărţi de autor/capitole publicate la edituri cu prestigiu internaţional* </v>
      </c>
      <c r="B7" s="418"/>
      <c r="C7" s="418"/>
      <c r="D7" s="418"/>
      <c r="E7" s="418"/>
      <c r="F7" s="418"/>
      <c r="G7" s="418"/>
      <c r="H7" s="418"/>
      <c r="I7" s="418"/>
    </row>
    <row r="8" spans="1:31" ht="16.5" thickBot="1">
      <c r="A8" s="32"/>
      <c r="B8" s="32"/>
      <c r="C8" s="32"/>
      <c r="D8" s="32"/>
      <c r="E8" s="32"/>
      <c r="F8" s="32"/>
      <c r="G8" s="32"/>
      <c r="H8" s="32"/>
      <c r="I8" s="32"/>
    </row>
    <row r="9" spans="1:31" s="6" customFormat="1" ht="60.75" thickBot="1">
      <c r="A9" s="176" t="s">
        <v>55</v>
      </c>
      <c r="B9" s="177" t="s">
        <v>83</v>
      </c>
      <c r="C9" s="177" t="s">
        <v>175</v>
      </c>
      <c r="D9" s="177" t="s">
        <v>85</v>
      </c>
      <c r="E9" s="177" t="s">
        <v>86</v>
      </c>
      <c r="F9" s="178" t="s">
        <v>87</v>
      </c>
      <c r="G9" s="177" t="s">
        <v>88</v>
      </c>
      <c r="H9" s="177" t="s">
        <v>89</v>
      </c>
      <c r="I9" s="179" t="s">
        <v>90</v>
      </c>
      <c r="J9" s="4"/>
      <c r="K9" s="235" t="s">
        <v>108</v>
      </c>
      <c r="L9" s="5"/>
      <c r="M9" s="5"/>
      <c r="N9" s="5"/>
      <c r="O9" s="5"/>
      <c r="P9" s="5"/>
      <c r="Q9" s="5"/>
      <c r="R9" s="5"/>
      <c r="S9" s="5"/>
      <c r="T9" s="5"/>
      <c r="U9" s="5"/>
      <c r="V9" s="5"/>
      <c r="W9" s="5"/>
      <c r="X9" s="5"/>
      <c r="Y9" s="5"/>
      <c r="Z9" s="5"/>
      <c r="AA9" s="5"/>
      <c r="AB9" s="5"/>
      <c r="AC9" s="5"/>
      <c r="AD9" s="5"/>
      <c r="AE9" s="5"/>
    </row>
    <row r="10" spans="1:31" s="6" customFormat="1" ht="15.75">
      <c r="A10" s="95">
        <v>1</v>
      </c>
      <c r="B10" s="96"/>
      <c r="C10" s="96"/>
      <c r="D10" s="96"/>
      <c r="E10" s="97"/>
      <c r="F10" s="98"/>
      <c r="G10" s="98"/>
      <c r="H10" s="98"/>
      <c r="I10" s="272"/>
      <c r="J10" s="8"/>
      <c r="K10" s="236" t="s">
        <v>109</v>
      </c>
      <c r="L10" s="331" t="s">
        <v>245</v>
      </c>
      <c r="M10" s="9"/>
      <c r="N10" s="9"/>
      <c r="O10" s="9"/>
      <c r="P10" s="9"/>
      <c r="Q10" s="9"/>
      <c r="R10" s="9"/>
      <c r="S10" s="9"/>
      <c r="T10" s="9"/>
      <c r="U10" s="5"/>
      <c r="V10" s="5"/>
      <c r="W10" s="5"/>
      <c r="X10" s="5"/>
      <c r="Y10" s="5"/>
      <c r="Z10" s="5"/>
      <c r="AA10" s="5"/>
      <c r="AB10" s="5"/>
      <c r="AC10" s="5"/>
      <c r="AD10" s="5"/>
      <c r="AE10" s="5"/>
    </row>
    <row r="11" spans="1:31" s="6" customFormat="1" ht="15.75">
      <c r="A11" s="99">
        <f>A10+1</f>
        <v>2</v>
      </c>
      <c r="B11" s="100"/>
      <c r="C11" s="101"/>
      <c r="D11" s="100"/>
      <c r="E11" s="102"/>
      <c r="F11" s="103"/>
      <c r="G11" s="104"/>
      <c r="H11" s="104"/>
      <c r="I11" s="273"/>
      <c r="J11" s="8"/>
      <c r="K11" s="61"/>
      <c r="L11" s="9"/>
      <c r="M11" s="9"/>
      <c r="N11" s="9"/>
      <c r="O11" s="9"/>
      <c r="P11" s="9"/>
      <c r="Q11" s="9"/>
      <c r="R11" s="9"/>
      <c r="S11" s="9"/>
      <c r="T11" s="9"/>
      <c r="U11" s="5"/>
      <c r="V11" s="5"/>
      <c r="W11" s="5"/>
      <c r="X11" s="5"/>
      <c r="Y11" s="5"/>
      <c r="Z11" s="5"/>
      <c r="AA11" s="5"/>
      <c r="AB11" s="5"/>
      <c r="AC11" s="5"/>
      <c r="AD11" s="5"/>
      <c r="AE11" s="5"/>
    </row>
    <row r="12" spans="1:31" s="6" customFormat="1" ht="15.75">
      <c r="A12" s="99">
        <f t="shared" ref="A12:A19" si="0">A11+1</f>
        <v>3</v>
      </c>
      <c r="B12" s="101"/>
      <c r="C12" s="101"/>
      <c r="D12" s="101"/>
      <c r="E12" s="102"/>
      <c r="F12" s="103"/>
      <c r="G12" s="104"/>
      <c r="H12" s="104"/>
      <c r="I12" s="273"/>
      <c r="J12" s="8"/>
      <c r="K12" s="9"/>
      <c r="L12" s="9"/>
      <c r="M12" s="9"/>
      <c r="N12" s="9"/>
      <c r="O12" s="9"/>
      <c r="P12" s="9"/>
      <c r="Q12" s="9"/>
      <c r="R12" s="9"/>
      <c r="S12" s="9"/>
      <c r="T12" s="9"/>
      <c r="U12" s="5"/>
      <c r="V12" s="5"/>
      <c r="W12" s="5"/>
      <c r="X12" s="5"/>
      <c r="Y12" s="5"/>
      <c r="Z12" s="5"/>
      <c r="AA12" s="5"/>
      <c r="AB12" s="5"/>
      <c r="AC12" s="5"/>
      <c r="AD12" s="5"/>
      <c r="AE12" s="5"/>
    </row>
    <row r="13" spans="1:31" s="6" customFormat="1" ht="15.75">
      <c r="A13" s="99">
        <f t="shared" si="0"/>
        <v>4</v>
      </c>
      <c r="B13" s="100"/>
      <c r="C13" s="101"/>
      <c r="D13" s="100"/>
      <c r="E13" s="102"/>
      <c r="F13" s="103"/>
      <c r="G13" s="104"/>
      <c r="H13" s="104"/>
      <c r="I13" s="273"/>
      <c r="J13" s="8"/>
      <c r="K13" s="9"/>
      <c r="L13" s="9"/>
      <c r="M13" s="9"/>
      <c r="N13" s="9"/>
      <c r="O13" s="9"/>
      <c r="P13" s="9"/>
      <c r="Q13" s="9"/>
      <c r="R13" s="9"/>
      <c r="S13" s="9"/>
      <c r="T13" s="9"/>
      <c r="U13" s="5"/>
      <c r="V13" s="5"/>
      <c r="W13" s="5"/>
      <c r="X13" s="5"/>
      <c r="Y13" s="5"/>
      <c r="Z13" s="5"/>
      <c r="AA13" s="5"/>
      <c r="AB13" s="5"/>
      <c r="AC13" s="5"/>
      <c r="AD13" s="5"/>
      <c r="AE13" s="5"/>
    </row>
    <row r="14" spans="1:31" s="6" customFormat="1" ht="15.75">
      <c r="A14" s="99">
        <f t="shared" si="0"/>
        <v>5</v>
      </c>
      <c r="B14" s="101"/>
      <c r="C14" s="101"/>
      <c r="D14" s="101"/>
      <c r="E14" s="102"/>
      <c r="F14" s="103"/>
      <c r="G14" s="104"/>
      <c r="H14" s="104"/>
      <c r="I14" s="273"/>
      <c r="J14" s="8"/>
      <c r="K14" s="9"/>
      <c r="L14" s="9"/>
      <c r="M14" s="9"/>
      <c r="N14" s="9"/>
      <c r="O14" s="9"/>
      <c r="P14" s="9"/>
      <c r="Q14" s="9"/>
      <c r="R14" s="9"/>
      <c r="S14" s="9"/>
      <c r="T14" s="9"/>
      <c r="U14" s="5"/>
      <c r="V14" s="5"/>
      <c r="W14" s="5"/>
      <c r="X14" s="5"/>
      <c r="Y14" s="5"/>
      <c r="Z14" s="5"/>
      <c r="AA14" s="5"/>
      <c r="AB14" s="5"/>
      <c r="AC14" s="5"/>
      <c r="AD14" s="5"/>
      <c r="AE14" s="5"/>
    </row>
    <row r="15" spans="1:31" s="6" customFormat="1" ht="15.75">
      <c r="A15" s="99">
        <f t="shared" si="0"/>
        <v>6</v>
      </c>
      <c r="B15" s="101"/>
      <c r="C15" s="101"/>
      <c r="D15" s="101"/>
      <c r="E15" s="102"/>
      <c r="F15" s="103"/>
      <c r="G15" s="104"/>
      <c r="H15" s="104"/>
      <c r="I15" s="273"/>
      <c r="J15" s="8"/>
      <c r="K15" s="9"/>
      <c r="L15" s="9"/>
      <c r="M15" s="9"/>
      <c r="N15" s="9"/>
      <c r="O15" s="9"/>
      <c r="P15" s="9"/>
      <c r="Q15" s="9"/>
      <c r="R15" s="9"/>
      <c r="S15" s="9"/>
      <c r="T15" s="9"/>
      <c r="U15" s="5"/>
      <c r="V15" s="5"/>
      <c r="W15" s="5"/>
      <c r="X15" s="5"/>
      <c r="Y15" s="5"/>
      <c r="Z15" s="5"/>
      <c r="AA15" s="5"/>
      <c r="AB15" s="5"/>
      <c r="AC15" s="5"/>
      <c r="AD15" s="5"/>
      <c r="AE15" s="5"/>
    </row>
    <row r="16" spans="1:31" s="6" customFormat="1" ht="15.75">
      <c r="A16" s="99">
        <f t="shared" si="0"/>
        <v>7</v>
      </c>
      <c r="B16" s="100"/>
      <c r="C16" s="101"/>
      <c r="D16" s="100"/>
      <c r="E16" s="102"/>
      <c r="F16" s="103"/>
      <c r="G16" s="104"/>
      <c r="H16" s="104"/>
      <c r="I16" s="273"/>
      <c r="J16" s="8"/>
      <c r="K16" s="9"/>
      <c r="L16" s="9"/>
      <c r="M16" s="9"/>
      <c r="N16" s="9"/>
      <c r="O16" s="9"/>
      <c r="P16" s="9"/>
      <c r="Q16" s="9"/>
      <c r="R16" s="9"/>
      <c r="S16" s="9"/>
      <c r="T16" s="9"/>
      <c r="U16" s="5"/>
      <c r="V16" s="5"/>
      <c r="W16" s="5"/>
      <c r="X16" s="5"/>
      <c r="Y16" s="5"/>
      <c r="Z16" s="5"/>
      <c r="AA16" s="5"/>
      <c r="AB16" s="5"/>
      <c r="AC16" s="5"/>
      <c r="AD16" s="5"/>
      <c r="AE16" s="5"/>
    </row>
    <row r="17" spans="1:31" s="6" customFormat="1" ht="15.75">
      <c r="A17" s="99">
        <f t="shared" si="0"/>
        <v>8</v>
      </c>
      <c r="B17" s="101"/>
      <c r="C17" s="101"/>
      <c r="D17" s="101"/>
      <c r="E17" s="102"/>
      <c r="F17" s="103"/>
      <c r="G17" s="104"/>
      <c r="H17" s="104"/>
      <c r="I17" s="273"/>
      <c r="J17" s="8"/>
      <c r="K17" s="9"/>
      <c r="L17" s="9"/>
      <c r="M17" s="9"/>
      <c r="N17" s="9"/>
      <c r="O17" s="9"/>
      <c r="P17" s="9"/>
      <c r="Q17" s="9"/>
      <c r="R17" s="9"/>
      <c r="S17" s="9"/>
      <c r="T17" s="9"/>
      <c r="U17" s="5"/>
      <c r="V17" s="5"/>
      <c r="W17" s="5"/>
      <c r="X17" s="5"/>
      <c r="Y17" s="5"/>
      <c r="Z17" s="5"/>
      <c r="AA17" s="5"/>
      <c r="AB17" s="5"/>
      <c r="AC17" s="5"/>
      <c r="AD17" s="5"/>
      <c r="AE17" s="5"/>
    </row>
    <row r="18" spans="1:31" s="6" customFormat="1" ht="15.75">
      <c r="A18" s="99">
        <f t="shared" si="0"/>
        <v>9</v>
      </c>
      <c r="B18" s="100"/>
      <c r="C18" s="101"/>
      <c r="D18" s="100"/>
      <c r="E18" s="102"/>
      <c r="F18" s="103"/>
      <c r="G18" s="104"/>
      <c r="H18" s="104"/>
      <c r="I18" s="273"/>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111">
        <f t="shared" si="0"/>
        <v>10</v>
      </c>
      <c r="B19" s="106"/>
      <c r="C19" s="106"/>
      <c r="D19" s="106"/>
      <c r="E19" s="107"/>
      <c r="F19" s="108"/>
      <c r="G19" s="109"/>
      <c r="H19" s="109"/>
      <c r="I19" s="274"/>
      <c r="J19" s="8"/>
      <c r="K19" s="9"/>
      <c r="L19" s="9"/>
      <c r="M19" s="9"/>
      <c r="N19" s="9"/>
      <c r="O19" s="9"/>
      <c r="P19" s="9"/>
      <c r="Q19" s="9"/>
      <c r="R19" s="9"/>
      <c r="S19" s="9"/>
      <c r="T19" s="9"/>
      <c r="U19" s="5"/>
      <c r="V19" s="5"/>
      <c r="W19" s="5"/>
      <c r="X19" s="5"/>
      <c r="Y19" s="5"/>
      <c r="Z19" s="5"/>
      <c r="AA19" s="5"/>
      <c r="AB19" s="5"/>
      <c r="AC19" s="5"/>
      <c r="AD19" s="5"/>
      <c r="AE19" s="5"/>
    </row>
    <row r="20" spans="1:31" ht="15.75" thickBot="1">
      <c r="A20" s="306"/>
      <c r="B20" s="110"/>
      <c r="C20" s="110"/>
      <c r="D20" s="110"/>
      <c r="E20" s="110"/>
      <c r="F20" s="110"/>
      <c r="G20" s="110"/>
      <c r="H20" s="112" t="str">
        <f>"Total "&amp;LEFT(A7,2)</f>
        <v>Total I1</v>
      </c>
      <c r="I20" s="113">
        <f>SUM(I10:I19)</f>
        <v>0</v>
      </c>
    </row>
    <row r="22" spans="1:31" ht="33.75" customHeight="1">
      <c r="A22" s="42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20"/>
      <c r="C22" s="420"/>
      <c r="D22" s="420"/>
      <c r="E22" s="420"/>
      <c r="F22" s="420"/>
      <c r="G22" s="420"/>
      <c r="H22" s="420"/>
      <c r="I22" s="420"/>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topLeftCell="A7" workbookViewId="0">
      <selection activeCell="O12" sqref="O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32" t="str">
        <f>'Date initiale'!C3</f>
        <v>Universitatea de Arhitectură și Urbanism "Ion Mincu" București</v>
      </c>
      <c r="B1" s="232"/>
      <c r="C1" s="232"/>
      <c r="D1" s="2"/>
      <c r="E1" s="2"/>
      <c r="F1" s="3"/>
      <c r="G1" s="3"/>
      <c r="H1" s="3"/>
      <c r="I1" s="3"/>
    </row>
    <row r="2" spans="1:31" ht="15.75">
      <c r="A2" s="232" t="str">
        <f>'Date initiale'!B4&amp;" "&amp;'Date initiale'!C4</f>
        <v>Facultatea ARHITECTURA</v>
      </c>
      <c r="B2" s="232"/>
      <c r="C2" s="232"/>
      <c r="D2" s="2"/>
      <c r="E2" s="2"/>
      <c r="F2" s="3"/>
      <c r="G2" s="3"/>
      <c r="H2" s="3"/>
      <c r="I2" s="3"/>
    </row>
    <row r="3" spans="1:31" ht="15.75">
      <c r="A3" s="232" t="str">
        <f>'Date initiale'!B5&amp;" "&amp;'Date initiale'!C5</f>
        <v>Departamentul BAZELE PROIECTĂRII</v>
      </c>
      <c r="B3" s="232"/>
      <c r="C3" s="232"/>
      <c r="D3" s="2"/>
      <c r="E3" s="2"/>
      <c r="F3" s="2"/>
      <c r="G3" s="2"/>
      <c r="H3" s="2"/>
      <c r="I3" s="2"/>
    </row>
    <row r="4" spans="1:31" ht="15.75">
      <c r="A4" s="419" t="str">
        <f>'Date initiale'!C6&amp;", "&amp;'Date initiale'!C7</f>
        <v>[PANAIT ANDREEA IULIA], profesor</v>
      </c>
      <c r="B4" s="419"/>
      <c r="C4" s="419"/>
      <c r="D4" s="2"/>
      <c r="E4" s="2"/>
      <c r="F4" s="3"/>
      <c r="G4" s="3"/>
      <c r="H4" s="3"/>
      <c r="I4" s="3"/>
    </row>
    <row r="5" spans="1:31" ht="15.75">
      <c r="A5" s="233"/>
      <c r="B5" s="233"/>
      <c r="C5" s="233"/>
      <c r="D5" s="2"/>
      <c r="E5" s="2"/>
      <c r="F5" s="3"/>
      <c r="G5" s="3"/>
      <c r="H5" s="3"/>
      <c r="I5" s="3"/>
    </row>
    <row r="6" spans="1:31" ht="15.75">
      <c r="A6" s="418" t="s">
        <v>110</v>
      </c>
      <c r="B6" s="418"/>
      <c r="C6" s="418"/>
      <c r="D6" s="418"/>
      <c r="E6" s="418"/>
      <c r="F6" s="418"/>
      <c r="G6" s="418"/>
      <c r="H6" s="418"/>
      <c r="I6" s="418"/>
    </row>
    <row r="7" spans="1:31" ht="15.75">
      <c r="A7" s="418" t="str">
        <f>'Descriere indicatori'!B5&amp;". "&amp;'Descriere indicatori'!C5</f>
        <v xml:space="preserve">I2. Cărţi de autor publicate la edituri cu prestigiu naţional* </v>
      </c>
      <c r="B7" s="418"/>
      <c r="C7" s="418"/>
      <c r="D7" s="418"/>
      <c r="E7" s="418"/>
      <c r="F7" s="418"/>
      <c r="G7" s="418"/>
      <c r="H7" s="418"/>
      <c r="I7" s="418"/>
    </row>
    <row r="8" spans="1:31" ht="16.5" thickBot="1">
      <c r="A8" s="32"/>
      <c r="B8" s="32"/>
      <c r="C8" s="32"/>
      <c r="D8" s="32"/>
      <c r="E8" s="32"/>
      <c r="F8" s="32"/>
      <c r="G8" s="32"/>
      <c r="H8" s="32"/>
      <c r="I8" s="32"/>
    </row>
    <row r="9" spans="1:31" s="6" customFormat="1" ht="60.75" thickBot="1">
      <c r="A9" s="180" t="s">
        <v>55</v>
      </c>
      <c r="B9" s="181" t="s">
        <v>83</v>
      </c>
      <c r="C9" s="181" t="s">
        <v>84</v>
      </c>
      <c r="D9" s="181" t="s">
        <v>85</v>
      </c>
      <c r="E9" s="181" t="s">
        <v>86</v>
      </c>
      <c r="F9" s="182" t="s">
        <v>87</v>
      </c>
      <c r="G9" s="181" t="s">
        <v>88</v>
      </c>
      <c r="H9" s="181" t="s">
        <v>89</v>
      </c>
      <c r="I9" s="183" t="s">
        <v>90</v>
      </c>
      <c r="J9" s="4"/>
      <c r="K9" s="235" t="s">
        <v>108</v>
      </c>
      <c r="L9" s="5"/>
      <c r="M9" s="5"/>
      <c r="N9" s="5"/>
      <c r="O9" s="5"/>
      <c r="P9" s="5"/>
      <c r="Q9" s="5"/>
      <c r="R9" s="5"/>
      <c r="S9" s="5"/>
      <c r="T9" s="5"/>
      <c r="U9" s="5"/>
      <c r="V9" s="5"/>
      <c r="W9" s="5"/>
      <c r="X9" s="5"/>
      <c r="Y9" s="5"/>
      <c r="Z9" s="5"/>
      <c r="AA9" s="5"/>
      <c r="AB9" s="5"/>
      <c r="AC9" s="5"/>
      <c r="AD9" s="5"/>
      <c r="AE9" s="5"/>
    </row>
    <row r="10" spans="1:31" s="6" customFormat="1" ht="45">
      <c r="A10" s="114">
        <v>1</v>
      </c>
      <c r="B10" s="115" t="s">
        <v>272</v>
      </c>
      <c r="C10" s="116" t="s">
        <v>273</v>
      </c>
      <c r="D10" s="115" t="s">
        <v>274</v>
      </c>
      <c r="E10" s="333" t="s">
        <v>275</v>
      </c>
      <c r="F10" s="117">
        <v>2009</v>
      </c>
      <c r="G10" s="115" t="s">
        <v>276</v>
      </c>
      <c r="H10" s="115" t="s">
        <v>276</v>
      </c>
      <c r="I10" s="275">
        <v>15</v>
      </c>
      <c r="J10" s="7"/>
      <c r="K10" s="236">
        <v>15</v>
      </c>
      <c r="L10" s="7" t="s">
        <v>246</v>
      </c>
      <c r="M10" s="7"/>
      <c r="N10" s="7"/>
      <c r="O10" s="7"/>
      <c r="P10" s="7"/>
      <c r="Q10" s="7"/>
      <c r="R10" s="7"/>
      <c r="S10" s="7"/>
      <c r="T10" s="7"/>
      <c r="U10" s="7"/>
      <c r="V10" s="7"/>
      <c r="W10" s="7"/>
      <c r="X10" s="7"/>
      <c r="Y10" s="7"/>
      <c r="Z10" s="7"/>
      <c r="AA10" s="7"/>
      <c r="AB10" s="7"/>
      <c r="AC10" s="7"/>
      <c r="AD10" s="7"/>
      <c r="AE10" s="7"/>
    </row>
    <row r="11" spans="1:31" s="6" customFormat="1" ht="60">
      <c r="A11" s="118">
        <f>A10+1</f>
        <v>2</v>
      </c>
      <c r="B11" s="119" t="s">
        <v>277</v>
      </c>
      <c r="C11" s="120" t="s">
        <v>278</v>
      </c>
      <c r="D11" s="115" t="s">
        <v>274</v>
      </c>
      <c r="E11" s="120" t="s">
        <v>279</v>
      </c>
      <c r="F11" s="121">
        <v>2010</v>
      </c>
      <c r="G11" s="119" t="s">
        <v>280</v>
      </c>
      <c r="H11" s="119" t="s">
        <v>280</v>
      </c>
      <c r="I11" s="276">
        <v>15</v>
      </c>
      <c r="J11" s="7"/>
      <c r="K11"/>
      <c r="L11" s="7"/>
      <c r="M11" s="7"/>
      <c r="N11" s="7"/>
      <c r="O11" s="7"/>
      <c r="P11" s="7"/>
      <c r="Q11" s="7"/>
      <c r="R11" s="7"/>
      <c r="S11" s="7"/>
      <c r="T11" s="7"/>
      <c r="U11" s="7"/>
      <c r="V11" s="7"/>
      <c r="W11" s="7"/>
      <c r="X11" s="7"/>
      <c r="Y11" s="7"/>
      <c r="Z11" s="7"/>
      <c r="AA11" s="7"/>
      <c r="AB11" s="7"/>
      <c r="AC11" s="7"/>
      <c r="AD11" s="7"/>
      <c r="AE11" s="7"/>
    </row>
    <row r="12" spans="1:31" s="6" customFormat="1" ht="60">
      <c r="A12" s="118">
        <f t="shared" ref="A12:A19" si="0">A11+1</f>
        <v>3</v>
      </c>
      <c r="B12" s="120" t="s">
        <v>281</v>
      </c>
      <c r="C12" s="120" t="s">
        <v>282</v>
      </c>
      <c r="D12" s="115" t="s">
        <v>274</v>
      </c>
      <c r="E12" s="120" t="s">
        <v>283</v>
      </c>
      <c r="F12" s="121">
        <v>2011</v>
      </c>
      <c r="G12" s="120">
        <v>194</v>
      </c>
      <c r="H12" s="119" t="s">
        <v>284</v>
      </c>
      <c r="I12" s="276">
        <v>15</v>
      </c>
      <c r="J12" s="7"/>
      <c r="K12" s="7"/>
      <c r="L12" s="7"/>
      <c r="M12" s="7"/>
      <c r="N12" s="7"/>
      <c r="O12" s="7"/>
      <c r="P12" s="7"/>
      <c r="Q12" s="7"/>
      <c r="R12" s="7"/>
      <c r="S12" s="7"/>
      <c r="T12" s="7"/>
      <c r="U12" s="7"/>
      <c r="V12" s="7"/>
      <c r="W12" s="7"/>
      <c r="X12" s="7"/>
      <c r="Y12" s="7"/>
      <c r="Z12" s="7"/>
      <c r="AA12" s="7"/>
      <c r="AB12" s="7"/>
      <c r="AC12" s="7"/>
      <c r="AD12" s="7"/>
      <c r="AE12" s="7"/>
    </row>
    <row r="13" spans="1:31" s="6" customFormat="1" ht="150">
      <c r="A13" s="118">
        <f t="shared" si="0"/>
        <v>4</v>
      </c>
      <c r="B13" s="334" t="s">
        <v>285</v>
      </c>
      <c r="C13" s="335" t="s">
        <v>286</v>
      </c>
      <c r="D13" s="115" t="s">
        <v>274</v>
      </c>
      <c r="E13" s="336" t="s">
        <v>287</v>
      </c>
      <c r="F13" s="337">
        <v>2019</v>
      </c>
      <c r="G13" s="129">
        <v>90</v>
      </c>
      <c r="H13" s="337">
        <v>84</v>
      </c>
      <c r="I13" s="338">
        <v>15</v>
      </c>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18">
        <f t="shared" si="0"/>
        <v>5</v>
      </c>
      <c r="B14" s="119"/>
      <c r="C14" s="120"/>
      <c r="D14" s="119"/>
      <c r="E14" s="120"/>
      <c r="F14" s="121"/>
      <c r="G14" s="119"/>
      <c r="H14" s="119"/>
      <c r="I14" s="276"/>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18">
        <f t="shared" si="0"/>
        <v>6</v>
      </c>
      <c r="B15" s="120"/>
      <c r="C15" s="120"/>
      <c r="D15" s="119"/>
      <c r="E15" s="120"/>
      <c r="F15" s="121"/>
      <c r="G15" s="120"/>
      <c r="H15" s="119"/>
      <c r="I15" s="276"/>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18">
        <f t="shared" si="0"/>
        <v>7</v>
      </c>
      <c r="B16" s="120"/>
      <c r="C16" s="120"/>
      <c r="D16" s="119"/>
      <c r="E16" s="120"/>
      <c r="F16" s="121"/>
      <c r="G16" s="120"/>
      <c r="H16" s="120"/>
      <c r="I16" s="276"/>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18">
        <f t="shared" si="0"/>
        <v>8</v>
      </c>
      <c r="B17" s="122"/>
      <c r="C17" s="120"/>
      <c r="D17" s="122"/>
      <c r="E17" s="123"/>
      <c r="F17" s="121"/>
      <c r="G17" s="120"/>
      <c r="H17" s="120"/>
      <c r="I17" s="276"/>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18">
        <f t="shared" si="0"/>
        <v>9</v>
      </c>
      <c r="B18" s="122"/>
      <c r="C18" s="120"/>
      <c r="D18" s="122"/>
      <c r="E18" s="123"/>
      <c r="F18" s="121"/>
      <c r="G18" s="120"/>
      <c r="H18" s="120"/>
      <c r="I18" s="276"/>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24">
        <f t="shared" si="0"/>
        <v>10</v>
      </c>
      <c r="B19" s="125"/>
      <c r="C19" s="126"/>
      <c r="D19" s="125"/>
      <c r="E19" s="126"/>
      <c r="F19" s="127"/>
      <c r="G19" s="127"/>
      <c r="H19" s="127"/>
      <c r="I19" s="277"/>
      <c r="J19" s="8"/>
      <c r="K19" s="9"/>
      <c r="L19" s="9"/>
      <c r="M19" s="9"/>
      <c r="N19" s="9"/>
      <c r="O19" s="9"/>
      <c r="P19" s="9"/>
      <c r="Q19" s="9"/>
      <c r="R19" s="9"/>
      <c r="S19" s="9"/>
      <c r="T19" s="9"/>
      <c r="U19" s="5"/>
      <c r="V19" s="5"/>
      <c r="W19" s="5"/>
      <c r="X19" s="5"/>
      <c r="Y19" s="5"/>
      <c r="Z19" s="5"/>
      <c r="AA19" s="5"/>
      <c r="AB19" s="5"/>
      <c r="AC19" s="5"/>
      <c r="AD19" s="5"/>
      <c r="AE19" s="5"/>
    </row>
    <row r="20" spans="1:31" s="6" customFormat="1" ht="16.5" thickBot="1">
      <c r="A20" s="316"/>
      <c r="B20" s="128"/>
      <c r="C20" s="128"/>
      <c r="D20" s="128"/>
      <c r="E20" s="128"/>
      <c r="F20" s="128"/>
      <c r="G20" s="128"/>
      <c r="H20" s="112" t="str">
        <f>"Total "&amp;LEFT(A7,2)</f>
        <v>Total I2</v>
      </c>
      <c r="I20" s="133">
        <f>SUM(I10:I19)</f>
        <v>60</v>
      </c>
      <c r="J20" s="9"/>
      <c r="K20" s="9"/>
      <c r="L20" s="5"/>
      <c r="M20" s="5"/>
      <c r="N20" s="5"/>
      <c r="O20" s="5"/>
      <c r="P20" s="5"/>
      <c r="Q20" s="5"/>
      <c r="R20" s="5"/>
      <c r="S20" s="5"/>
      <c r="T20" s="5"/>
      <c r="U20" s="5"/>
      <c r="V20" s="5"/>
    </row>
    <row r="21" spans="1:31" s="6" customFormat="1" ht="15.75">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42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20"/>
      <c r="C22" s="420"/>
      <c r="D22" s="420"/>
      <c r="E22" s="420"/>
      <c r="F22" s="420"/>
      <c r="G22" s="420"/>
      <c r="H22" s="420"/>
      <c r="I22" s="420"/>
      <c r="J22" s="9"/>
      <c r="K22" s="9"/>
      <c r="L22" s="5"/>
      <c r="M22" s="5"/>
      <c r="N22" s="5"/>
      <c r="O22" s="5"/>
      <c r="P22" s="5"/>
      <c r="Q22" s="5"/>
      <c r="R22" s="5"/>
      <c r="S22" s="5"/>
      <c r="T22" s="5"/>
      <c r="U22" s="5"/>
      <c r="V22" s="5"/>
    </row>
    <row r="23" spans="1:31" s="6" customFormat="1" ht="15.75">
      <c r="A23" s="8"/>
      <c r="B23" s="9"/>
      <c r="C23" s="9"/>
      <c r="D23" s="9"/>
      <c r="E23" s="9"/>
      <c r="F23" s="9"/>
      <c r="G23" s="9"/>
      <c r="H23" s="9"/>
      <c r="I23" s="9"/>
      <c r="J23" s="9"/>
      <c r="K23" s="9"/>
      <c r="L23" s="5"/>
      <c r="M23" s="5"/>
      <c r="N23" s="5"/>
      <c r="O23" s="5"/>
      <c r="P23" s="5"/>
      <c r="Q23" s="5"/>
      <c r="R23" s="5"/>
      <c r="S23" s="5"/>
      <c r="T23" s="5"/>
      <c r="U23" s="5"/>
      <c r="V23" s="5"/>
    </row>
    <row r="24" spans="1:31" s="6" customFormat="1" ht="15.75">
      <c r="A24" s="8"/>
      <c r="B24" s="9"/>
      <c r="C24" s="9"/>
      <c r="D24" s="9"/>
      <c r="E24" s="9"/>
      <c r="F24" s="9"/>
      <c r="G24" s="9"/>
      <c r="H24" s="9"/>
      <c r="I24" s="9"/>
      <c r="J24" s="9"/>
      <c r="K24" s="9"/>
      <c r="L24" s="5"/>
      <c r="M24" s="5"/>
      <c r="N24" s="5"/>
      <c r="O24" s="5"/>
      <c r="P24" s="5"/>
      <c r="Q24" s="5"/>
      <c r="R24" s="5"/>
      <c r="S24" s="5"/>
      <c r="T24" s="5"/>
      <c r="U24" s="5"/>
      <c r="V24" s="5"/>
    </row>
    <row r="25" spans="1:31" s="6" customFormat="1" ht="15.75">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topLeftCell="A13" workbookViewId="0">
      <selection activeCell="I20" sqref="I2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BAZELE PROIECTĂRII</v>
      </c>
      <c r="B3" s="232"/>
      <c r="C3" s="232"/>
    </row>
    <row r="4" spans="1:12">
      <c r="A4" s="110" t="str">
        <f>'Date initiale'!C6&amp;", "&amp;'Date initiale'!C7</f>
        <v>[PANAIT ANDREEA IULIA], profesor</v>
      </c>
      <c r="B4" s="110"/>
      <c r="C4" s="110"/>
    </row>
    <row r="5" spans="1:12">
      <c r="A5" s="110"/>
      <c r="B5" s="110"/>
      <c r="C5" s="110"/>
    </row>
    <row r="6" spans="1:12" ht="15.75">
      <c r="A6" s="418" t="s">
        <v>110</v>
      </c>
      <c r="B6" s="418"/>
      <c r="C6" s="418"/>
      <c r="D6" s="418"/>
      <c r="E6" s="418"/>
      <c r="F6" s="418"/>
      <c r="G6" s="418"/>
      <c r="H6" s="418"/>
      <c r="I6" s="418"/>
    </row>
    <row r="7" spans="1:12" ht="15.75">
      <c r="A7" s="418" t="str">
        <f>'Descriere indicatori'!B6&amp;". "&amp;'Descriere indicatori'!C6</f>
        <v xml:space="preserve">I3. Capitole de autor cuprinse în cărţi publicate la edituri cu prestigiu naţional* </v>
      </c>
      <c r="B7" s="418"/>
      <c r="C7" s="418"/>
      <c r="D7" s="418"/>
      <c r="E7" s="418"/>
      <c r="F7" s="418"/>
      <c r="G7" s="418"/>
      <c r="H7" s="418"/>
      <c r="I7" s="418"/>
    </row>
    <row r="8" spans="1:12" ht="16.5" thickBot="1">
      <c r="A8" s="32"/>
      <c r="B8" s="32"/>
      <c r="C8" s="32"/>
      <c r="D8" s="32"/>
      <c r="E8" s="32"/>
      <c r="F8" s="32"/>
      <c r="G8" s="32"/>
      <c r="H8" s="32"/>
      <c r="I8" s="32"/>
    </row>
    <row r="9" spans="1:12" ht="60.75" thickBot="1">
      <c r="A9" s="176" t="s">
        <v>55</v>
      </c>
      <c r="B9" s="177" t="s">
        <v>83</v>
      </c>
      <c r="C9" s="177" t="s">
        <v>175</v>
      </c>
      <c r="D9" s="177" t="s">
        <v>85</v>
      </c>
      <c r="E9" s="177" t="s">
        <v>86</v>
      </c>
      <c r="F9" s="178" t="s">
        <v>87</v>
      </c>
      <c r="G9" s="177" t="s">
        <v>88</v>
      </c>
      <c r="H9" s="177" t="s">
        <v>89</v>
      </c>
      <c r="I9" s="179" t="s">
        <v>90</v>
      </c>
      <c r="K9" s="235" t="s">
        <v>108</v>
      </c>
    </row>
    <row r="10" spans="1:12" ht="90.75" thickBot="1">
      <c r="A10" s="151">
        <v>1</v>
      </c>
      <c r="B10" s="339" t="s">
        <v>281</v>
      </c>
      <c r="C10" s="131" t="s">
        <v>288</v>
      </c>
      <c r="D10" s="129" t="s">
        <v>289</v>
      </c>
      <c r="E10" s="139" t="s">
        <v>290</v>
      </c>
      <c r="F10" s="104">
        <v>2020</v>
      </c>
      <c r="G10" s="104">
        <v>223</v>
      </c>
      <c r="H10" s="104" t="s">
        <v>291</v>
      </c>
      <c r="I10" s="280">
        <v>10</v>
      </c>
      <c r="K10" s="236">
        <v>10</v>
      </c>
      <c r="L10" s="328" t="s">
        <v>247</v>
      </c>
    </row>
    <row r="11" spans="1:12" ht="195">
      <c r="A11" s="99">
        <f>A10+1</f>
        <v>2</v>
      </c>
      <c r="B11" s="135" t="s">
        <v>292</v>
      </c>
      <c r="C11" s="35" t="s">
        <v>293</v>
      </c>
      <c r="D11" s="129" t="s">
        <v>289</v>
      </c>
      <c r="E11" s="35" t="s">
        <v>290</v>
      </c>
      <c r="F11" s="103">
        <v>2020</v>
      </c>
      <c r="G11" s="103">
        <v>223</v>
      </c>
      <c r="H11" s="103" t="s">
        <v>294</v>
      </c>
      <c r="I11" s="273">
        <v>10</v>
      </c>
    </row>
    <row r="12" spans="1:12" ht="225.75" thickBot="1">
      <c r="A12" s="138">
        <f t="shared" ref="A12:A19" si="0">A11+1</f>
        <v>3</v>
      </c>
      <c r="B12" s="35" t="s">
        <v>295</v>
      </c>
      <c r="C12" s="35" t="s">
        <v>296</v>
      </c>
      <c r="D12" s="129" t="s">
        <v>289</v>
      </c>
      <c r="E12" s="35" t="s">
        <v>297</v>
      </c>
      <c r="F12" s="35">
        <v>2021</v>
      </c>
      <c r="G12" s="35">
        <v>268</v>
      </c>
      <c r="H12" s="35" t="s">
        <v>298</v>
      </c>
      <c r="I12" s="279">
        <v>10</v>
      </c>
    </row>
    <row r="13" spans="1:12" ht="90">
      <c r="A13" s="138">
        <f t="shared" si="0"/>
        <v>4</v>
      </c>
      <c r="B13" s="135" t="s">
        <v>299</v>
      </c>
      <c r="C13" s="135" t="s">
        <v>300</v>
      </c>
      <c r="D13" s="135" t="s">
        <v>301</v>
      </c>
      <c r="E13" s="135" t="s">
        <v>302</v>
      </c>
      <c r="F13" s="136">
        <v>2022</v>
      </c>
      <c r="G13" s="137">
        <v>297</v>
      </c>
      <c r="H13" s="136" t="s">
        <v>303</v>
      </c>
      <c r="I13" s="278">
        <v>10</v>
      </c>
    </row>
    <row r="14" spans="1:12">
      <c r="A14" s="138">
        <f t="shared" si="0"/>
        <v>5</v>
      </c>
      <c r="B14" s="102"/>
      <c r="C14" s="35"/>
      <c r="D14" s="35"/>
      <c r="E14" s="35"/>
      <c r="F14" s="103"/>
      <c r="G14" s="103"/>
      <c r="H14" s="103"/>
      <c r="I14" s="281"/>
    </row>
    <row r="15" spans="1:12">
      <c r="A15" s="138">
        <f t="shared" si="0"/>
        <v>6</v>
      </c>
      <c r="B15" s="132"/>
      <c r="C15" s="35"/>
      <c r="D15" s="35"/>
      <c r="E15" s="102"/>
      <c r="F15" s="103"/>
      <c r="G15" s="103"/>
      <c r="H15" s="103"/>
      <c r="I15" s="273"/>
    </row>
    <row r="16" spans="1:12">
      <c r="A16" s="138">
        <f t="shared" si="0"/>
        <v>7</v>
      </c>
      <c r="B16" s="102"/>
      <c r="C16" s="35"/>
      <c r="D16" s="35"/>
      <c r="E16" s="35"/>
      <c r="F16" s="103"/>
      <c r="G16" s="103"/>
      <c r="H16" s="103"/>
      <c r="I16" s="281"/>
    </row>
    <row r="17" spans="1:9">
      <c r="A17" s="138">
        <f t="shared" si="0"/>
        <v>8</v>
      </c>
      <c r="B17" s="132"/>
      <c r="C17" s="35"/>
      <c r="D17" s="35"/>
      <c r="E17" s="102"/>
      <c r="F17" s="103"/>
      <c r="G17" s="103"/>
      <c r="H17" s="103"/>
      <c r="I17" s="273"/>
    </row>
    <row r="18" spans="1:9">
      <c r="A18" s="138">
        <f t="shared" si="0"/>
        <v>9</v>
      </c>
      <c r="B18" s="130"/>
      <c r="C18" s="139"/>
      <c r="D18" s="129"/>
      <c r="E18" s="134"/>
      <c r="F18" s="104"/>
      <c r="G18" s="104"/>
      <c r="H18" s="104"/>
      <c r="I18" s="273"/>
    </row>
    <row r="19" spans="1:9" ht="15.75" thickBot="1">
      <c r="A19" s="140">
        <f t="shared" si="0"/>
        <v>10</v>
      </c>
      <c r="B19" s="141"/>
      <c r="C19" s="142"/>
      <c r="D19" s="142"/>
      <c r="E19" s="142"/>
      <c r="F19" s="108"/>
      <c r="G19" s="108"/>
      <c r="H19" s="108"/>
      <c r="I19" s="274"/>
    </row>
    <row r="20" spans="1:9" ht="15.75" thickBot="1">
      <c r="A20" s="306"/>
      <c r="B20" s="110"/>
      <c r="C20" s="110"/>
      <c r="D20" s="110"/>
      <c r="E20" s="110"/>
      <c r="F20" s="110"/>
      <c r="G20" s="110"/>
      <c r="H20" s="112" t="str">
        <f>"Total "&amp;LEFT(A7,2)</f>
        <v>Total I3</v>
      </c>
      <c r="I20" s="113">
        <f>SUM(I10:I19)</f>
        <v>40</v>
      </c>
    </row>
    <row r="22" spans="1:9" ht="33.75" customHeight="1">
      <c r="A22" s="42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20"/>
      <c r="C22" s="420"/>
      <c r="D22" s="420"/>
      <c r="E22" s="420"/>
      <c r="F22" s="420"/>
      <c r="G22" s="420"/>
      <c r="H22" s="420"/>
      <c r="I22" s="42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topLeftCell="A7" workbookViewId="0">
      <selection activeCell="A10" sqref="A10:I1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BAZELE PROIECTĂRII</v>
      </c>
      <c r="B3" s="232"/>
      <c r="C3" s="232"/>
    </row>
    <row r="4" spans="1:12">
      <c r="A4" s="110" t="str">
        <f>'Date initiale'!C6&amp;", "&amp;'Date initiale'!C7</f>
        <v>[PANAIT ANDREEA IULIA], profesor</v>
      </c>
      <c r="B4" s="110"/>
      <c r="C4" s="110"/>
    </row>
    <row r="5" spans="1:12">
      <c r="A5" s="110"/>
      <c r="B5" s="110"/>
      <c r="C5" s="110"/>
    </row>
    <row r="6" spans="1:12" ht="15.75">
      <c r="A6" s="418" t="s">
        <v>110</v>
      </c>
      <c r="B6" s="418"/>
      <c r="C6" s="418"/>
      <c r="D6" s="418"/>
      <c r="E6" s="418"/>
      <c r="F6" s="418"/>
      <c r="G6" s="418"/>
      <c r="H6" s="418"/>
      <c r="I6" s="418"/>
    </row>
    <row r="7" spans="1:12" ht="15.75">
      <c r="A7" s="418" t="str">
        <f>'Descriere indicatori'!B7&amp;". "&amp;'Descriere indicatori'!C7</f>
        <v xml:space="preserve">I4. Articole in extenso în reviste ştiinţifice de specialitate* </v>
      </c>
      <c r="B7" s="418"/>
      <c r="C7" s="418"/>
      <c r="D7" s="418"/>
      <c r="E7" s="418"/>
      <c r="F7" s="418"/>
      <c r="G7" s="418"/>
      <c r="H7" s="418"/>
      <c r="I7" s="418"/>
    </row>
    <row r="8" spans="1:12" ht="15.75" thickBot="1">
      <c r="A8" s="143"/>
      <c r="B8" s="143"/>
      <c r="C8" s="143"/>
      <c r="D8" s="143"/>
      <c r="E8" s="143"/>
      <c r="F8" s="143"/>
      <c r="G8" s="143"/>
      <c r="H8" s="143"/>
      <c r="I8" s="143"/>
    </row>
    <row r="9" spans="1:12" ht="30.75" thickBot="1">
      <c r="A9" s="176" t="s">
        <v>55</v>
      </c>
      <c r="B9" s="146" t="s">
        <v>83</v>
      </c>
      <c r="C9" s="146" t="s">
        <v>56</v>
      </c>
      <c r="D9" s="146" t="s">
        <v>57</v>
      </c>
      <c r="E9" s="146" t="s">
        <v>80</v>
      </c>
      <c r="F9" s="147" t="s">
        <v>87</v>
      </c>
      <c r="G9" s="146" t="s">
        <v>58</v>
      </c>
      <c r="H9" s="146" t="s">
        <v>111</v>
      </c>
      <c r="I9" s="148" t="s">
        <v>90</v>
      </c>
      <c r="K9" s="235" t="s">
        <v>108</v>
      </c>
    </row>
    <row r="10" spans="1:12" ht="195">
      <c r="A10" s="95">
        <v>1</v>
      </c>
      <c r="B10" s="132" t="s">
        <v>304</v>
      </c>
      <c r="C10" s="122" t="s">
        <v>305</v>
      </c>
      <c r="D10" s="132" t="s">
        <v>306</v>
      </c>
      <c r="E10" s="132" t="s">
        <v>307</v>
      </c>
      <c r="F10" s="103">
        <v>2018</v>
      </c>
      <c r="G10" s="340" t="s">
        <v>308</v>
      </c>
      <c r="H10" s="103" t="s">
        <v>309</v>
      </c>
      <c r="I10" s="276">
        <v>10</v>
      </c>
      <c r="K10" s="236">
        <v>10</v>
      </c>
      <c r="L10" s="328" t="s">
        <v>248</v>
      </c>
    </row>
    <row r="11" spans="1:12" ht="105">
      <c r="A11" s="99">
        <f>A10+1</f>
        <v>2</v>
      </c>
      <c r="B11" s="341" t="s">
        <v>310</v>
      </c>
      <c r="C11" s="342" t="s">
        <v>311</v>
      </c>
      <c r="D11" s="341" t="s">
        <v>312</v>
      </c>
      <c r="E11" s="341" t="s">
        <v>313</v>
      </c>
      <c r="F11" s="342">
        <v>2019</v>
      </c>
      <c r="G11" s="343" t="s">
        <v>308</v>
      </c>
      <c r="H11" s="341" t="s">
        <v>314</v>
      </c>
      <c r="I11" s="344">
        <v>10</v>
      </c>
    </row>
    <row r="12" spans="1:12" ht="45">
      <c r="A12" s="99">
        <f t="shared" ref="A12:A13" si="0">A11+1</f>
        <v>3</v>
      </c>
      <c r="B12" s="341" t="s">
        <v>315</v>
      </c>
      <c r="C12" s="101" t="s">
        <v>316</v>
      </c>
      <c r="D12" s="101" t="s">
        <v>317</v>
      </c>
      <c r="E12" s="103" t="s">
        <v>318</v>
      </c>
      <c r="F12" s="102">
        <v>2021</v>
      </c>
      <c r="G12" s="343">
        <v>13</v>
      </c>
      <c r="H12" s="103" t="s">
        <v>319</v>
      </c>
      <c r="I12" s="276">
        <v>10</v>
      </c>
    </row>
    <row r="13" spans="1:12" ht="105">
      <c r="A13" s="99">
        <f t="shared" si="0"/>
        <v>4</v>
      </c>
      <c r="B13" s="101" t="s">
        <v>320</v>
      </c>
      <c r="C13" s="101" t="s">
        <v>321</v>
      </c>
      <c r="D13" s="101" t="s">
        <v>322</v>
      </c>
      <c r="E13" s="102" t="s">
        <v>323</v>
      </c>
      <c r="F13" s="103">
        <v>2022</v>
      </c>
      <c r="G13" s="103">
        <v>14</v>
      </c>
      <c r="H13" s="103" t="s">
        <v>324</v>
      </c>
      <c r="I13" s="276">
        <v>10</v>
      </c>
    </row>
    <row r="14" spans="1:12">
      <c r="A14" s="99">
        <f t="shared" ref="A14:A17" si="1">A13+1</f>
        <v>5</v>
      </c>
      <c r="B14" s="101"/>
      <c r="C14" s="101"/>
      <c r="D14" s="101"/>
      <c r="E14" s="102"/>
      <c r="F14" s="103"/>
      <c r="G14" s="103"/>
      <c r="H14" s="103"/>
      <c r="I14" s="276"/>
    </row>
    <row r="15" spans="1:12">
      <c r="A15" s="99">
        <f t="shared" si="1"/>
        <v>6</v>
      </c>
      <c r="B15" s="101"/>
      <c r="C15" s="101"/>
      <c r="D15" s="101"/>
      <c r="E15" s="102"/>
      <c r="F15" s="103"/>
      <c r="G15" s="103"/>
      <c r="H15" s="103"/>
      <c r="I15" s="276"/>
    </row>
    <row r="16" spans="1:12">
      <c r="A16" s="99">
        <f t="shared" si="1"/>
        <v>7</v>
      </c>
      <c r="B16" s="101"/>
      <c r="C16" s="101"/>
      <c r="D16" s="101"/>
      <c r="E16" s="102"/>
      <c r="F16" s="103"/>
      <c r="G16" s="103"/>
      <c r="H16" s="103"/>
      <c r="I16" s="276"/>
    </row>
    <row r="17" spans="1:9">
      <c r="A17" s="99">
        <f t="shared" si="1"/>
        <v>8</v>
      </c>
      <c r="B17" s="101"/>
      <c r="C17" s="101"/>
      <c r="D17" s="101"/>
      <c r="E17" s="102"/>
      <c r="F17" s="103"/>
      <c r="G17" s="103"/>
      <c r="H17" s="103"/>
      <c r="I17" s="276"/>
    </row>
    <row r="18" spans="1:9">
      <c r="A18" s="99">
        <f>A17+1</f>
        <v>9</v>
      </c>
      <c r="B18" s="101"/>
      <c r="C18" s="101"/>
      <c r="D18" s="101"/>
      <c r="E18" s="102"/>
      <c r="F18" s="103"/>
      <c r="G18" s="103"/>
      <c r="H18" s="103"/>
      <c r="I18" s="276"/>
    </row>
    <row r="19" spans="1:9" ht="15.75" thickBot="1">
      <c r="A19" s="105">
        <f>A18+1</f>
        <v>10</v>
      </c>
      <c r="B19" s="106"/>
      <c r="C19" s="106"/>
      <c r="D19" s="106"/>
      <c r="E19" s="107"/>
      <c r="F19" s="108"/>
      <c r="G19" s="108"/>
      <c r="H19" s="108"/>
      <c r="I19" s="277"/>
    </row>
    <row r="20" spans="1:9" ht="15.75" thickBot="1">
      <c r="A20" s="314"/>
      <c r="B20" s="110"/>
      <c r="C20" s="110"/>
      <c r="D20" s="110"/>
      <c r="E20" s="110"/>
      <c r="F20" s="110"/>
      <c r="G20" s="110"/>
      <c r="H20" s="112" t="str">
        <f>"Total "&amp;LEFT(A7,2)</f>
        <v>Total I4</v>
      </c>
      <c r="I20" s="150">
        <f>SUM(I10:I19)</f>
        <v>40</v>
      </c>
    </row>
    <row r="22" spans="1:9" ht="33.75" customHeight="1">
      <c r="A22" s="42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20"/>
      <c r="C22" s="420"/>
      <c r="D22" s="420"/>
      <c r="E22" s="420"/>
      <c r="F22" s="420"/>
      <c r="G22" s="420"/>
      <c r="H22" s="420"/>
      <c r="I22" s="42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cp:lastModifiedBy>
  <cp:lastPrinted>2017-05-10T06:45:08Z</cp:lastPrinted>
  <dcterms:created xsi:type="dcterms:W3CDTF">2013-01-10T17:13:12Z</dcterms:created>
  <dcterms:modified xsi:type="dcterms:W3CDTF">2023-06-04T14:49:36Z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