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Sync\U_2022_concurs conferentiar\Documente concurs conf DDM pozitia 22\"/>
    </mc:Choice>
  </mc:AlternateContent>
  <bookViews>
    <workbookView xWindow="0" yWindow="0" windowWidth="10410" windowHeight="9630" tabRatio="928" firstSheet="1" activeTab="1"/>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_xlnm.Print_Titles" localSheetId="3">'Descriere indicatori'!$3:$3</definedName>
    <definedName name="_xlnm.Print_Titles" localSheetId="2">'Fisa verificare'!$10:$10</definedName>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I11c!$A$1:$G$21</definedName>
    <definedName name="_xlnm.Print_Area" localSheetId="18">'I12'!$A$1:$H$18</definedName>
    <definedName name="_xlnm.Print_Area" localSheetId="19">'I13'!$A$1:$H$22</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'I2'!$A$1:$I$21</definedName>
    <definedName name="_xlnm.Print_Area" localSheetId="28">'I20'!$A$1:$E$20</definedName>
    <definedName name="_xlnm.Print_Area" localSheetId="29">'I21'!$A$1:$D$21</definedName>
    <definedName name="_xlnm.Print_Area" localSheetId="30">'I22'!$A$1:$D$20</definedName>
    <definedName name="_xlnm.Print_Area" localSheetId="31">'I23'!$A$1:$D$20</definedName>
    <definedName name="_xlnm.Print_Area" localSheetId="32">'I24'!$A$1:$F$20</definedName>
    <definedName name="_xlnm.Print_Area" localSheetId="7">'I3'!$A$1:$I$19</definedName>
    <definedName name="_xlnm.Print_Area" localSheetId="8">'I4'!$A$1:$I$20</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s>
  <calcPr calcId="152511"/>
</workbook>
</file>

<file path=xl/calcChain.xml><?xml version="1.0" encoding="utf-8"?>
<calcChain xmlns="http://schemas.openxmlformats.org/spreadsheetml/2006/main">
  <c r="A13" i="15" l="1"/>
  <c r="A14" i="15"/>
  <c r="A15" i="15" s="1"/>
  <c r="A15" i="6"/>
  <c r="A16" i="6"/>
  <c r="A16" i="5"/>
  <c r="A17" i="5"/>
  <c r="A18" i="5" s="1"/>
  <c r="D15" i="23"/>
  <c r="H10" i="30"/>
  <c r="H10" i="16"/>
  <c r="A16" i="28"/>
  <c r="A17" i="28"/>
  <c r="A18" i="28" s="1"/>
  <c r="A19" i="28" s="1"/>
  <c r="A20" i="28" s="1"/>
  <c r="A13" i="7"/>
  <c r="A14" i="7" s="1"/>
  <c r="A15" i="7" s="1"/>
  <c r="A12" i="7"/>
  <c r="H10" i="15" l="1"/>
  <c r="D12" i="23" l="1"/>
  <c r="D11" i="23"/>
  <c r="H10" i="34"/>
  <c r="H10" i="17"/>
  <c r="I13" i="7"/>
  <c r="I13" i="6"/>
  <c r="A23" i="13" l="1"/>
  <c r="D29" i="36"/>
  <c r="A22" i="37"/>
  <c r="A7" i="37"/>
  <c r="G20" i="37" s="1"/>
  <c r="H20" i="37"/>
  <c r="A12" i="37"/>
  <c r="A13" i="37" s="1"/>
  <c r="A14" i="37" s="1"/>
  <c r="A15" i="37" s="1"/>
  <c r="A16" i="37" s="1"/>
  <c r="A17" i="37" s="1"/>
  <c r="A18" i="37" s="1"/>
  <c r="A19" i="37" s="1"/>
  <c r="A11" i="37"/>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1" i="23"/>
  <c r="A11" i="24"/>
  <c r="A12" i="24" s="1"/>
  <c r="A13" i="24" s="1"/>
  <c r="A14" i="24" s="1"/>
  <c r="A15" i="24" s="1"/>
  <c r="A16" i="24" s="1"/>
  <c r="A17" i="24" s="1"/>
  <c r="A18" i="24" s="1"/>
  <c r="A19" i="24" s="1"/>
  <c r="A7" i="24"/>
  <c r="C20" i="24" s="1"/>
  <c r="A11" i="23"/>
  <c r="A12" i="23"/>
  <c r="A13" i="23" s="1"/>
  <c r="A14" i="23" s="1"/>
  <c r="A15" i="23" s="1"/>
  <c r="A16" i="23" s="1"/>
  <c r="A17" i="23" s="1"/>
  <c r="A18" i="23" s="1"/>
  <c r="A20" i="23" s="1"/>
  <c r="A7" i="23"/>
  <c r="C21"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18" i="7"/>
  <c r="D14" i="36" s="1"/>
  <c r="I20" i="8"/>
  <c r="D15" i="36" s="1"/>
  <c r="A22" i="13"/>
  <c r="A22" i="12"/>
  <c r="A22" i="11"/>
  <c r="A22" i="10"/>
  <c r="A22" i="8"/>
  <c r="A20" i="7"/>
  <c r="A19" i="6"/>
  <c r="A21"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22" i="16"/>
  <c r="A7" i="16"/>
  <c r="G20" i="16"/>
  <c r="A11" i="16"/>
  <c r="A12" i="16"/>
  <c r="A13" i="16" s="1"/>
  <c r="A14" i="16" s="1"/>
  <c r="A15" i="16" s="1"/>
  <c r="A16" i="16" s="1"/>
  <c r="A17" i="16" s="1"/>
  <c r="A18" i="16" s="1"/>
  <c r="A19" i="16" s="1"/>
  <c r="A18" i="15"/>
  <c r="A11" i="15"/>
  <c r="A12" i="15" s="1"/>
  <c r="A7" i="15"/>
  <c r="G16" i="15" s="1"/>
  <c r="A11" i="28"/>
  <c r="A12" i="28" s="1"/>
  <c r="A13" i="28" s="1"/>
  <c r="A14" i="28" s="1"/>
  <c r="A15" i="28" s="1"/>
  <c r="A7" i="28"/>
  <c r="F21" i="28" s="1"/>
  <c r="A11" i="29"/>
  <c r="A12" i="29"/>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c r="A13" i="13" s="1"/>
  <c r="A14" i="13" s="1"/>
  <c r="A15" i="13" s="1"/>
  <c r="A16" i="13" s="1"/>
  <c r="A17" i="13" s="1"/>
  <c r="A18" i="13" s="1"/>
  <c r="A19" i="13" s="1"/>
  <c r="A7" i="13"/>
  <c r="H20" i="13" s="1"/>
  <c r="A11" i="6"/>
  <c r="A12" i="6" s="1"/>
  <c r="A13" i="6" s="1"/>
  <c r="A14" i="6" s="1"/>
  <c r="I20" i="12"/>
  <c r="D19" i="36" s="1"/>
  <c r="A11" i="12"/>
  <c r="A12" i="12"/>
  <c r="A13" i="12" s="1"/>
  <c r="A14" i="12" s="1"/>
  <c r="A15" i="12" s="1"/>
  <c r="A16" i="12" s="1"/>
  <c r="A17" i="12" s="1"/>
  <c r="A18" i="12" s="1"/>
  <c r="A19" i="12" s="1"/>
  <c r="A7" i="12"/>
  <c r="H20" i="12" s="1"/>
  <c r="A7" i="11"/>
  <c r="H20" i="11" s="1"/>
  <c r="A7" i="10"/>
  <c r="H20" i="10" s="1"/>
  <c r="A7" i="9"/>
  <c r="H20" i="9" s="1"/>
  <c r="A7" i="8"/>
  <c r="H20" i="8" s="1"/>
  <c r="A7" i="7"/>
  <c r="A7" i="6"/>
  <c r="H17" i="6" s="1"/>
  <c r="A7" i="5"/>
  <c r="H19" i="5" s="1"/>
  <c r="A7" i="4"/>
  <c r="H20" i="4" s="1"/>
  <c r="I20" i="11"/>
  <c r="D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2" i="8"/>
  <c r="A13" i="8" s="1"/>
  <c r="A14" i="8" s="1"/>
  <c r="A15" i="8" s="1"/>
  <c r="A16" i="8" s="1"/>
  <c r="A17" i="8" s="1"/>
  <c r="A18" i="8" s="1"/>
  <c r="A19" i="8" s="1"/>
  <c r="A11" i="5"/>
  <c r="A12" i="5" s="1"/>
  <c r="A13" i="5" s="1"/>
  <c r="A14" i="5" s="1"/>
  <c r="A15"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1" i="28"/>
  <c r="D23" i="36" s="1"/>
  <c r="H20" i="16"/>
  <c r="D25" i="36" s="1"/>
  <c r="D20" i="24"/>
  <c r="D36" i="36" s="1"/>
  <c r="D20" i="20"/>
  <c r="D32" i="36" s="1"/>
  <c r="D20" i="18"/>
  <c r="D30" i="36" s="1"/>
  <c r="H20" i="30"/>
  <c r="D27" i="36" s="1"/>
  <c r="H16" i="15"/>
  <c r="D24" i="36" s="1"/>
  <c r="H20" i="29"/>
  <c r="D22" i="36" s="1"/>
  <c r="I20" i="14"/>
  <c r="D21" i="36" s="1"/>
  <c r="I19" i="5"/>
  <c r="D12" i="36" s="1"/>
  <c r="D20" i="19"/>
  <c r="I20" i="10"/>
  <c r="D17" i="36" s="1"/>
  <c r="I17" i="6"/>
  <c r="D13" i="36" s="1"/>
  <c r="I20" i="4"/>
  <c r="D43" i="36" l="1"/>
  <c r="D31" i="36"/>
  <c r="D42" i="36" s="1"/>
  <c r="D11" i="36"/>
  <c r="D35" i="36"/>
  <c r="D41" i="36" l="1"/>
  <c r="D44" i="36" s="1"/>
</calcChain>
</file>

<file path=xl/sharedStrings.xml><?xml version="1.0" encoding="utf-8"?>
<sst xmlns="http://schemas.openxmlformats.org/spreadsheetml/2006/main" count="797" uniqueCount="422">
  <si>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</si>
  <si>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</si>
  <si>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</si>
  <si>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</si>
  <si>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</si>
  <si>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</si>
  <si>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</si>
  <si>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</si>
  <si>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</si>
  <si>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</si>
  <si>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</si>
  <si>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</si>
  <si>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</si>
  <si>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</si>
  <si>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</si>
  <si>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</si>
  <si>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</si>
  <si>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</si>
  <si>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</si>
  <si>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</si>
  <si>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</si>
  <si>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</si>
  <si>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</si>
  <si>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</si>
  <si>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</si>
  <si>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</si>
  <si>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</si>
  <si>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</si>
  <si>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</si>
  <si>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</si>
  <si>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</si>
  <si>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</si>
  <si>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</si>
  <si>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</si>
  <si>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</si>
  <si>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</si>
  <si>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</si>
  <si>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</si>
  <si>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</si>
  <si>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</si>
  <si>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</si>
  <si>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</si>
  <si>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</si>
  <si>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</si>
  <si>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</si>
  <si>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</si>
  <si>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</si>
  <si>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</si>
  <si>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</si>
  <si>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</si>
  <si>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</si>
  <si>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</si>
  <si>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</si>
  <si>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</si>
  <si>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</si>
  <si>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</si>
  <si>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</si>
  <si>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</si>
  <si>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</si>
  <si>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</si>
  <si>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</si>
  <si>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</si>
  <si>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</si>
  <si>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</si>
  <si>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</si>
  <si>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</si>
  <si>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</si>
  <si>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</si>
  <si>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</si>
  <si>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</si>
  <si>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</si>
  <si>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</si>
  <si>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</si>
  <si>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</si>
  <si>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</si>
  <si>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</si>
  <si>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</si>
  <si>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</si>
  <si>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</si>
  <si>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</si>
  <si>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</si>
  <si>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</si>
  <si>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</si>
  <si>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</si>
  <si>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</si>
  <si>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</si>
  <si>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</si>
  <si>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</si>
  <si>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</si>
  <si>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</si>
  <si>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</si>
  <si>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</si>
  <si>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</si>
  <si>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</si>
  <si>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</si>
  <si>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</si>
  <si>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</si>
  <si>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</si>
  <si>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</si>
  <si>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</si>
  <si>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</si>
  <si>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</si>
  <si>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</si>
  <si>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</si>
  <si>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</si>
  <si>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</si>
  <si>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</si>
  <si>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</si>
  <si>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</si>
  <si>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</si>
  <si>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</si>
  <si>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</si>
  <si>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</si>
  <si>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</si>
  <si>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</si>
  <si>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</si>
  <si>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</si>
  <si>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</si>
  <si>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</si>
  <si>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</si>
  <si>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</si>
  <si>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</si>
  <si>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</si>
  <si>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</si>
  <si>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</si>
  <si>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</si>
  <si>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</si>
  <si>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</si>
  <si>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</si>
  <si>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</si>
  <si>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</si>
  <si>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</si>
  <si>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</si>
  <si>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</si>
  <si>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</si>
  <si>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</si>
  <si>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</si>
  <si>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</si>
  <si>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</si>
  <si>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</si>
  <si>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</si>
  <si>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</si>
  <si>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</si>
  <si>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</si>
  <si>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</si>
  <si>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</si>
  <si>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</si>
  <si>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</si>
  <si>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</si>
  <si>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</si>
  <si>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</si>
  <si>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</si>
  <si>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</si>
  <si>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</si>
  <si>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</si>
  <si>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</si>
  <si>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</si>
  <si>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</si>
  <si>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</si>
  <si>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</si>
  <si>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</si>
  <si>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</si>
  <si>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</si>
  <si>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</si>
  <si>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</si>
  <si>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</si>
  <si>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</si>
  <si>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</si>
  <si>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</si>
  <si>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</si>
  <si>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</si>
  <si>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</si>
  <si>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</si>
  <si>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</si>
  <si>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</si>
  <si>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</si>
  <si>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</si>
  <si>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</si>
  <si>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</si>
  <si>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</si>
  <si>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</si>
  <si>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</si>
  <si>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</si>
  <si>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</si>
  <si>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</si>
  <si>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</si>
  <si>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</si>
  <si>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</si>
  <si>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</si>
  <si>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</si>
  <si>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</si>
  <si>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</si>
  <si>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</si>
  <si>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</si>
  <si>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</si>
  <si>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</si>
  <si>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</si>
  <si>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</si>
  <si>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</si>
  <si>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</si>
  <si>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</si>
  <si>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</si>
  <si>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</si>
  <si>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</si>
  <si>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</si>
  <si>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</si>
  <si>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</si>
  <si>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</si>
  <si>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</si>
  <si>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</si>
  <si>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</si>
  <si>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</si>
  <si>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</si>
  <si>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</si>
  <si>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</si>
  <si>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</si>
  <si>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</si>
  <si>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</si>
  <si>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</si>
  <si>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</si>
  <si>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</si>
  <si>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</si>
  <si>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</si>
  <si>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</si>
  <si>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</si>
  <si>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</si>
  <si>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</si>
  <si>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</si>
  <si>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</si>
  <si>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</si>
  <si>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</si>
  <si>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</si>
  <si>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</si>
  <si>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</si>
  <si>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</si>
  <si>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</si>
  <si>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</si>
  <si>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</si>
  <si>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</si>
  <si>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</si>
  <si>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</si>
  <si>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</si>
  <si>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</si>
  <si>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</si>
  <si>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</si>
  <si>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</si>
  <si>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</si>
  <si>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</si>
  <si>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</si>
  <si>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</si>
  <si>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</si>
  <si>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</si>
  <si>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</si>
  <si>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</si>
  <si>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</si>
  <si>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</si>
  <si>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</si>
  <si>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</si>
  <si>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</si>
  <si>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</si>
  <si>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</si>
  <si>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</si>
  <si>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</si>
  <si>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</si>
  <si>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</si>
  <si>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</si>
  <si>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</si>
  <si>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</si>
  <si>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</si>
  <si>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</si>
  <si>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</si>
  <si>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</si>
  <si>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Sinteza proiectării de arhitectură</t>
  </si>
  <si>
    <t>Dordea Dragoș Mihai</t>
  </si>
  <si>
    <t>31.05.2022</t>
  </si>
  <si>
    <t>15 (2007-2022)</t>
  </si>
  <si>
    <t>Dordea Dragoș Mihai (coord.)</t>
  </si>
  <si>
    <t>Cetatea Dinogetia - studii pentru amenajarea sitului arheologic</t>
  </si>
  <si>
    <t>Editura Universitară „Ion Mincu”, București</t>
  </si>
  <si>
    <t>978-606-638-083-6</t>
  </si>
  <si>
    <t>-</t>
  </si>
  <si>
    <t>Descifrând modernitatea / Tot ce e solid se topește în aer</t>
  </si>
  <si>
    <t>Editura Universitară „Ion Mincu”</t>
  </si>
  <si>
    <t>978-606-638-015-7</t>
  </si>
  <si>
    <t>Descifrând fotografia / (Men on the rooftop) Sao Paulo, Brazil (1960)</t>
  </si>
  <si>
    <t>Cetatea Dinogetia - studii pentru amenajarea sitului arheologic / Proiect pentru punerea în valoare a castelului Serravalle</t>
  </si>
  <si>
    <t>Centru Educativ pentru Minori / Arhitectură carcerală și educație</t>
  </si>
  <si>
    <t>978-606-638-132-1</t>
  </si>
  <si>
    <t>Casa din strada Sabinelor</t>
  </si>
  <si>
    <t>Arhitectura</t>
  </si>
  <si>
    <t>1220-3254</t>
  </si>
  <si>
    <t>5 (641)</t>
  </si>
  <si>
    <t>Spațiul ochiului vs. Spațiul piciorului</t>
  </si>
  <si>
    <t>6 (642)</t>
  </si>
  <si>
    <t>2 (644)</t>
  </si>
  <si>
    <t>Dordea Dragoș Mihai Georgică Mitrache      Ana Maria Machedon</t>
  </si>
  <si>
    <t>Pensiune agroturistică la Bughea de Jos</t>
  </si>
  <si>
    <t>4 (646)</t>
  </si>
  <si>
    <t>Interviu cu arhitectul Miha Dešman</t>
  </si>
  <si>
    <t>6 (660)</t>
  </si>
  <si>
    <t>Muzeul Modernizării României</t>
  </si>
  <si>
    <t>978-606-638-152-9</t>
  </si>
  <si>
    <t xml:space="preserve">Towards an architecture of the shaped void </t>
  </si>
  <si>
    <t>RETOS Y TENDENCIAS ARQUITECTÓNICAS EN EL HABITAT CONTEMPORANEO / Lima - keynote speaker</t>
  </si>
  <si>
    <t>15, decembrie</t>
  </si>
  <si>
    <t>Experimente urbane - Evenimente culturale</t>
  </si>
  <si>
    <t>29, martie</t>
  </si>
  <si>
    <t>Spațiu public lateral</t>
  </si>
  <si>
    <t>De la exterior la interior</t>
  </si>
  <si>
    <t>Arhitectură, Patrimoniu, Oraș</t>
  </si>
  <si>
    <t>12, iunie</t>
  </si>
  <si>
    <t>De la proiectul tip la proiectul directivă</t>
  </si>
  <si>
    <t>Museum Boundaries</t>
  </si>
  <si>
    <t>27, martie</t>
  </si>
  <si>
    <t>membru în echipa de elaborare</t>
  </si>
  <si>
    <t>Bazin acoperit de înot UAUIM</t>
  </si>
  <si>
    <t>U.A.U.I.M.</t>
  </si>
  <si>
    <t>2007-2011</t>
  </si>
  <si>
    <t>Stadionul Național „Lia Manoliu”</t>
  </si>
  <si>
    <t>Primăria București</t>
  </si>
  <si>
    <t>Proiect strategic pentru Mendrisio, Elveția</t>
  </si>
  <si>
    <t>primăria Mendrisio</t>
  </si>
  <si>
    <t>avizat</t>
  </si>
  <si>
    <t>coautor</t>
  </si>
  <si>
    <t>PUZ Hotel Fințești</t>
  </si>
  <si>
    <t>privat</t>
  </si>
  <si>
    <t>Living Danube Limes</t>
  </si>
  <si>
    <t>MDRAP-INTERREG</t>
  </si>
  <si>
    <t>2020-2022</t>
  </si>
  <si>
    <t>membru echipă</t>
  </si>
  <si>
    <t>Premiul 2, concurs de proiecte pentru amenajarea ruinelor castelului Serravalle, Elveția</t>
  </si>
  <si>
    <t>USI - Accademia di Architettura Mendrisio</t>
  </si>
  <si>
    <t>Master în studii avansate în Arhitectura Teritoriului</t>
  </si>
  <si>
    <t>2005-2007</t>
  </si>
  <si>
    <t xml:space="preserve">Bienala Națională de Arhitectură </t>
  </si>
  <si>
    <t>Turnuri de observare la turnul de artă / București, Make a Point</t>
  </si>
  <si>
    <t>Cartier pentru Justiție / București, Ministerul de Justiție</t>
  </si>
  <si>
    <t>Centru educativ pentru minori / București, Institutul Național de Statistică</t>
  </si>
  <si>
    <t>Cetatea Giurgiu - Punerea în valoare a sitului arheologic / Giurgiu</t>
  </si>
  <si>
    <t>Lector și critic invitat în cadrul atelierului de proiectare condus de Christine Dalnoky, Accademia di Architettura, Mendrisio</t>
  </si>
  <si>
    <t>Critic invitat la evaluarea finală a atelierului  de an 4/5 “The agriculture of the city” de la facultatea de Arhitectura a Universității Tehnice din Munchen, condus de  arh. Stefano Boeri și arh. Pier Paolo Tamburelli</t>
  </si>
  <si>
    <t>Membru în juriu Anuala de Arhitectură Argeș 2016, ediția II, Pitești, organizată de OAR filiala Argeș</t>
  </si>
  <si>
    <t>External reviewer în cadrul echipei RIBA pentru evaluarea activității Facultății de Arhitectură FAUA, Lima, Peru</t>
  </si>
  <si>
    <t>Membru în Consiliul Național al Ordinului Arhitecților din România</t>
  </si>
  <si>
    <t>2018-2022</t>
  </si>
  <si>
    <t>Membru în Consiliul teritorial OAR Argeș</t>
  </si>
  <si>
    <t>Membru în Colegiul Director OAR Argeș</t>
  </si>
  <si>
    <t>2022-2024</t>
  </si>
  <si>
    <t>București, capitală (agri)culturală europeană</t>
  </si>
  <si>
    <t>Argument</t>
  </si>
  <si>
    <t>2067-4252</t>
  </si>
  <si>
    <t>Gândurile din spatele arhitecturii</t>
  </si>
  <si>
    <t>2-3(680-681)</t>
  </si>
  <si>
    <t>Ana Maria Machedon, Dragoș Dordea, Georgică Mitrache</t>
  </si>
  <si>
    <t>Living Danube Limes - Spațiul construit ca instrument pentru retrăirea istoriei</t>
  </si>
  <si>
    <t>2067-4252 (print) 2501-6334 (online)</t>
  </si>
  <si>
    <t>Architecture of the shaped void</t>
  </si>
  <si>
    <t>Creative Heritage</t>
  </si>
  <si>
    <t>12, octombrie</t>
  </si>
  <si>
    <t>EURAU 2020 /  Multiple Identities - Reflections on the European City</t>
  </si>
  <si>
    <t>Dordea Dragoș Mihai, Ana Maria Machedon, Georgică Mitrache</t>
  </si>
  <si>
    <t>Conversion in Style</t>
  </si>
  <si>
    <t>15 martie</t>
  </si>
  <si>
    <t>București - capitală culturală europeană</t>
  </si>
  <si>
    <t>9 sept.</t>
  </si>
  <si>
    <t>Ana Maria Machedon, Georgică Mitrache, Dordea Dragoș Mihai</t>
  </si>
  <si>
    <t>Living Danube Limes - Urban and territorial identities: the revival of the Roman Empire frontier along Danube</t>
  </si>
  <si>
    <t>Stadion Steaua</t>
  </si>
  <si>
    <t>edificat</t>
  </si>
  <si>
    <t>2018-2020</t>
  </si>
  <si>
    <t>Stadion Rapid</t>
  </si>
  <si>
    <t xml:space="preserve">C.S. Steaua </t>
  </si>
  <si>
    <t>C.S. Rapid</t>
  </si>
  <si>
    <t xml:space="preserve">coautor </t>
  </si>
  <si>
    <t>2019-2021</t>
  </si>
  <si>
    <t>14/2008</t>
  </si>
  <si>
    <t>studies in History and Theory of Architecture</t>
  </si>
  <si>
    <t>Recenzie  Ștefan Simion. Ambiguity of the Masterpiece. Livio Vacchini through 11 Dialogues.</t>
  </si>
  <si>
    <t>2344-6544         2457-1687</t>
  </si>
  <si>
    <t>2/128</t>
  </si>
  <si>
    <t>Dordea Dragoș Mihai Maria Irina Ionescu</t>
  </si>
  <si>
    <t xml:space="preserve"> Architecture of the shaped void</t>
  </si>
  <si>
    <t>12 oct.</t>
  </si>
  <si>
    <t>978-3-86859-532-1</t>
  </si>
  <si>
    <t>Simpozion internațional Museum Boundaries, UAUIM, București, Ed. Did. Ion Mincu</t>
  </si>
  <si>
    <t>Creative Heritage, Hanovra, Ed. Jovis</t>
  </si>
  <si>
    <t>București - capitală culturală europeană, Argument nr.10/2018</t>
  </si>
  <si>
    <t>27 martie</t>
  </si>
  <si>
    <t>Atelierul Internațional „Câmpulung Muscel – Cadru natural. Istorie. Arhitectură. Tradiție”</t>
  </si>
  <si>
    <t>1-4 noiembrie</t>
  </si>
  <si>
    <t>Imobil multifuncțional Mangalia</t>
  </si>
  <si>
    <t>Client privat</t>
  </si>
  <si>
    <t>Edificat</t>
  </si>
  <si>
    <t>Autor</t>
  </si>
  <si>
    <t>2011-2021</t>
  </si>
  <si>
    <t>Piață agroalimentară Buftea - centru</t>
  </si>
  <si>
    <t>Primăria Buftea</t>
  </si>
  <si>
    <t>2012-2017</t>
  </si>
  <si>
    <t>autor</t>
  </si>
  <si>
    <t>Locuință experimentală la Breaza</t>
  </si>
  <si>
    <t>2012-</t>
  </si>
  <si>
    <t>Arene tenis CS Farul Constanța</t>
  </si>
  <si>
    <t>Primăria Constanța</t>
  </si>
  <si>
    <t>S.F. Aprobat</t>
  </si>
  <si>
    <t>Reclaiming the River - concurs internațional de arhitectură pentru amenajarea maulurilor râului Dâmbovița    - premiul 2</t>
  </si>
  <si>
    <t xml:space="preserve">Nominalizare la secțiunea „Arhitectură / social-culturale”  la  Anuala de Arhitectura București pentru proiectul:    Bazin de înot al UAUIM </t>
  </si>
  <si>
    <t>Premiul secțiunii arhitectura locuințelor individuale și semicolective la Anuala de Arhitectură Argeș pentru proiectul: Locuință individuală la Câmpulung</t>
  </si>
  <si>
    <t>Distincția „Arhitectura și investițiile publice” la Anuala de Arhitectură București pentru proiectul Stadion Steaua</t>
  </si>
  <si>
    <t>organizator al expoziției concurs</t>
  </si>
  <si>
    <t>Lafayette Park, Detroit – îngrijire și producție expoziție internațională la UAUIM</t>
  </si>
  <si>
    <t>Expoziție proiecte concurs Laser Valley / UAUIM</t>
  </si>
  <si>
    <t>Ligia Podorean Ekström – expoziție de acuarelă / UAUIM</t>
  </si>
  <si>
    <t>Expoziție UAUIM pentru reacreditare RIBA</t>
  </si>
  <si>
    <t>Expoziție proiecte studențești  Polyair, Polyport / Super Mega Crit / Londra</t>
  </si>
  <si>
    <t>Cort pentru evenimente / AWE, Palatul Universul</t>
  </si>
  <si>
    <t>Expoziție Departament Sinteza Proiectării de Arhitectură în cadrul Noaptea Muzeelor</t>
  </si>
  <si>
    <t>Excursie de studiu – workshop în zona Craiovei pentru atelierul de an 4/5 “The agriculture of the city” de la facultatea de Arhitectura a Universității Tehnice din Munchen, condus de  arh. Stefano Boeri și arh. Pier Paolo Tamburelli</t>
  </si>
  <si>
    <t>Workshop USH – Manifeste pentru București</t>
  </si>
  <si>
    <t>Workshop Belgrad în cadrul proiectului RIBA Polyport</t>
  </si>
  <si>
    <t>Workshop în cadrul proiectului workshop RIBA Mega Crit, Roma</t>
  </si>
  <si>
    <t>Workshop ZHAW (Zurich University of Applied Sciences) la București</t>
  </si>
  <si>
    <t>Super Mega Crit, prezență simpozion și workshop Londra / Premiul workshopului a fost câștigat de echipa UAUIM – tutore Dragoș Dordea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</si>
</sst>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36">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b/>
      <sz val="11"/>
      <color theme="1"/>
      <name val="Calibri"/>
      <family val="2"/>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1">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465">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0" fontId="3" fillId="0" borderId="4" xfId="0"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0" fillId="0" borderId="0" xfId="0" applyFont="1" applyBorder="1" applyAlignment="1">
      <alignment horizontal="center" vertical="center" wrapText="1"/>
    </xf>
    <xf numFmtId="0" fontId="3" fillId="0" borderId="2" xfId="0" applyFont="1" applyBorder="1" applyAlignment="1">
      <alignment horizontal="center"/>
    </xf>
    <xf numFmtId="16" fontId="3" fillId="0" borderId="2" xfId="0" applyNumberFormat="1" applyFont="1" applyBorder="1" applyAlignment="1">
      <alignment horizontal="center"/>
    </xf>
    <xf numFmtId="0" fontId="0" fillId="0" borderId="2" xfId="0" applyFont="1" applyBorder="1" applyAlignment="1">
      <alignment horizontal="center" wrapText="1"/>
    </xf>
    <xf numFmtId="16" fontId="3" fillId="0" borderId="2" xfId="0" quotePrefix="1" applyNumberFormat="1" applyFont="1" applyBorder="1" applyAlignment="1">
      <alignment horizontal="center" vertical="center" wrapText="1"/>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8" fillId="0" borderId="9" xfId="0" applyFont="1" applyBorder="1" applyAlignment="1">
      <alignment horizontal="center"/>
    </xf>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6" xfId="0" applyFont="1" applyFill="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40"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1"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1" fillId="0" borderId="41"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3" fillId="0" borderId="41"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8" fillId="0" borderId="36"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2" xfId="0" applyFont="1" applyBorder="1"/>
    <xf numFmtId="0" fontId="14" fillId="0" borderId="42" xfId="0" applyFont="1" applyBorder="1"/>
    <xf numFmtId="0" fontId="0" fillId="0" borderId="42" xfId="0" applyFont="1" applyBorder="1"/>
    <xf numFmtId="0" fontId="20"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3" fillId="0" borderId="42" xfId="0" applyFont="1" applyBorder="1" applyAlignment="1">
      <alignment horizontal="center" vertical="center" wrapText="1"/>
    </xf>
    <xf numFmtId="0" fontId="11" fillId="0" borderId="42" xfId="0" applyFont="1" applyFill="1" applyBorder="1" applyAlignment="1">
      <alignment horizontal="center" vertical="center"/>
    </xf>
    <xf numFmtId="0" fontId="14" fillId="0" borderId="42" xfId="0" applyFont="1" applyBorder="1" applyAlignment="1">
      <alignment horizontal="center" vertical="center"/>
    </xf>
    <xf numFmtId="0" fontId="14"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14" fillId="0" borderId="47" xfId="0" applyFont="1" applyBorder="1" applyAlignment="1">
      <alignment horizontal="center" vertical="center" wrapText="1"/>
    </xf>
    <xf numFmtId="49" fontId="14" fillId="0" borderId="4" xfId="0" applyNumberFormat="1" applyFont="1" applyBorder="1" applyAlignment="1">
      <alignment horizontal="center" vertical="center" wrapText="1"/>
    </xf>
    <xf numFmtId="9" fontId="14" fillId="0" borderId="2" xfId="0" applyNumberFormat="1" applyFont="1" applyBorder="1" applyAlignment="1" applyProtection="1">
      <alignment horizontal="left" vertical="center" wrapText="1"/>
      <protection locked="0"/>
    </xf>
    <xf numFmtId="49" fontId="14" fillId="0" borderId="45" xfId="0" applyNumberFormat="1" applyFont="1" applyBorder="1" applyAlignment="1" applyProtection="1">
      <alignment horizontal="left" vertical="center" wrapText="1"/>
      <protection locked="0"/>
    </xf>
    <xf numFmtId="0" fontId="14" fillId="0" borderId="3" xfId="0" applyFont="1" applyBorder="1" applyAlignment="1" applyProtection="1">
      <alignment horizontal="left" vertical="center" wrapText="1"/>
      <protection locked="0"/>
    </xf>
    <xf numFmtId="49" fontId="14" fillId="0" borderId="3" xfId="0" applyNumberFormat="1" applyFont="1" applyBorder="1" applyAlignment="1" applyProtection="1">
      <alignment horizontal="center" vertical="center" wrapText="1"/>
      <protection locked="0"/>
    </xf>
    <xf numFmtId="1" fontId="14" fillId="0" borderId="3" xfId="0" applyNumberFormat="1" applyFont="1" applyBorder="1" applyAlignment="1" applyProtection="1">
      <alignment horizontal="center" vertical="center" wrapText="1"/>
      <protection locked="0"/>
    </xf>
    <xf numFmtId="1" fontId="14" fillId="0" borderId="45" xfId="0" applyNumberFormat="1" applyFont="1" applyBorder="1" applyAlignment="1" applyProtection="1">
      <alignment horizontal="center" vertical="center" wrapText="1"/>
      <protection locked="0"/>
    </xf>
    <xf numFmtId="2" fontId="3" fillId="0" borderId="48" xfId="0" applyNumberFormat="1" applyFont="1" applyBorder="1" applyAlignment="1" applyProtection="1">
      <alignment horizontal="center" vertical="center"/>
      <protection hidden="1"/>
    </xf>
    <xf numFmtId="16" fontId="3" fillId="0" borderId="4" xfId="0" quotePrefix="1" applyNumberFormat="1" applyFont="1" applyBorder="1" applyAlignment="1">
      <alignment horizontal="center" wrapText="1"/>
    </xf>
    <xf numFmtId="0" fontId="3" fillId="0" borderId="3" xfId="0" applyFont="1" applyBorder="1" applyAlignment="1">
      <alignment horizontal="center" vertical="center"/>
    </xf>
    <xf numFmtId="0" fontId="3" fillId="0" borderId="3" xfId="0" applyFont="1" applyBorder="1" applyAlignment="1">
      <alignment horizontal="center" wrapText="1"/>
    </xf>
    <xf numFmtId="0" fontId="3" fillId="0" borderId="3" xfId="0" applyFont="1" applyBorder="1" applyAlignment="1">
      <alignment horizontal="center"/>
    </xf>
    <xf numFmtId="16" fontId="3" fillId="0" borderId="3" xfId="0" applyNumberFormat="1" applyFont="1" applyBorder="1" applyAlignment="1">
      <alignment horizontal="center"/>
    </xf>
    <xf numFmtId="2" fontId="3" fillId="0" borderId="48" xfId="0" applyNumberFormat="1" applyFont="1" applyBorder="1" applyAlignment="1">
      <alignment horizontal="center"/>
    </xf>
    <xf numFmtId="0" fontId="3" fillId="0" borderId="49" xfId="0" applyFont="1" applyBorder="1" applyAlignment="1">
      <alignment horizontal="center" vertical="center"/>
    </xf>
    <xf numFmtId="0" fontId="3" fillId="0" borderId="18" xfId="0" applyFont="1" applyBorder="1" applyAlignment="1">
      <alignment horizontal="left"/>
    </xf>
    <xf numFmtId="0" fontId="3" fillId="0" borderId="18" xfId="0" applyFont="1" applyBorder="1" applyAlignment="1">
      <alignment horizontal="left" wrapText="1"/>
    </xf>
    <xf numFmtId="0" fontId="6" fillId="0" borderId="27" xfId="0" applyFont="1" applyBorder="1" applyAlignment="1">
      <alignment horizontal="center"/>
    </xf>
    <xf numFmtId="0" fontId="28" fillId="0" borderId="18" xfId="0" applyFont="1" applyBorder="1" applyAlignment="1"/>
    <xf numFmtId="0" fontId="28" fillId="0" borderId="18" xfId="0" applyFont="1" applyBorder="1" applyAlignment="1">
      <alignment wrapText="1"/>
    </xf>
    <xf numFmtId="0" fontId="28" fillId="0" borderId="18" xfId="0" applyFont="1" applyBorder="1" applyAlignment="1">
      <alignment horizontal="center"/>
    </xf>
    <xf numFmtId="0" fontId="0" fillId="0" borderId="27" xfId="0" applyFont="1" applyBorder="1" applyAlignment="1">
      <alignment horizontal="center"/>
    </xf>
    <xf numFmtId="0" fontId="14" fillId="0" borderId="3" xfId="0" applyFont="1" applyBorder="1" applyAlignment="1"/>
    <xf numFmtId="0" fontId="14" fillId="0" borderId="3" xfId="0" applyFont="1" applyBorder="1" applyAlignment="1">
      <alignment horizontal="center" vertical="center" wrapText="1"/>
    </xf>
    <xf numFmtId="0" fontId="17" fillId="0" borderId="48" xfId="0" applyFont="1" applyBorder="1" applyAlignment="1">
      <alignment horizontal="center"/>
    </xf>
    <xf numFmtId="0" fontId="28" fillId="0" borderId="2" xfId="0" applyFont="1" applyBorder="1" applyAlignment="1"/>
    <xf numFmtId="0" fontId="0" fillId="0" borderId="2" xfId="0" applyFont="1" applyBorder="1" applyAlignment="1">
      <alignment horizontal="center"/>
    </xf>
    <xf numFmtId="0" fontId="35" fillId="0" borderId="23" xfId="0" applyFont="1" applyBorder="1" applyAlignment="1">
      <alignment horizontal="center"/>
    </xf>
    <xf numFmtId="0" fontId="14" fillId="0" borderId="2" xfId="0" quotePrefix="1" applyNumberFormat="1" applyFont="1" applyBorder="1" applyAlignment="1">
      <alignment horizontal="center" vertical="center" wrapText="1"/>
    </xf>
    <xf numFmtId="2" fontId="3" fillId="0" borderId="48" xfId="0" applyNumberFormat="1" applyFont="1" applyBorder="1" applyAlignment="1">
      <alignment horizontal="center" vertical="center" wrapText="1"/>
    </xf>
    <xf numFmtId="0" fontId="14" fillId="0" borderId="2" xfId="0" applyNumberFormat="1" applyFont="1" applyBorder="1" applyAlignment="1">
      <alignment horizontal="center" vertical="center" wrapText="1"/>
    </xf>
    <xf numFmtId="49" fontId="14" fillId="0" borderId="31" xfId="0" applyNumberFormat="1" applyFont="1" applyBorder="1" applyAlignment="1">
      <alignment horizontal="center" vertical="center" wrapText="1"/>
    </xf>
    <xf numFmtId="0" fontId="3" fillId="0" borderId="3" xfId="0" applyFont="1" applyBorder="1" applyAlignment="1">
      <alignment horizontal="left" vertical="center" wrapText="1"/>
    </xf>
    <xf numFmtId="0" fontId="3" fillId="0" borderId="3" xfId="0" applyNumberFormat="1" applyFont="1" applyBorder="1" applyAlignment="1">
      <alignment wrapText="1"/>
    </xf>
    <xf numFmtId="0" fontId="3" fillId="0" borderId="3" xfId="0" applyFont="1" applyBorder="1" applyAlignment="1">
      <alignment horizontal="center" vertical="center" wrapText="1"/>
    </xf>
    <xf numFmtId="0" fontId="28" fillId="0" borderId="4" xfId="0" applyFont="1" applyBorder="1" applyAlignment="1"/>
    <xf numFmtId="0" fontId="28" fillId="0" borderId="4" xfId="0" applyFont="1" applyBorder="1" applyAlignment="1">
      <alignment wrapText="1"/>
    </xf>
    <xf numFmtId="0" fontId="28" fillId="0" borderId="4" xfId="0" applyFont="1" applyBorder="1" applyAlignment="1">
      <alignment horizontal="center"/>
    </xf>
    <xf numFmtId="0" fontId="0" fillId="0" borderId="41" xfId="0" applyFont="1" applyBorder="1" applyAlignment="1">
      <alignment horizontal="center"/>
    </xf>
    <xf numFmtId="0" fontId="20" fillId="0" borderId="50" xfId="0" applyFont="1" applyBorder="1" applyAlignment="1">
      <alignment horizontal="center"/>
    </xf>
    <xf numFmtId="0" fontId="14" fillId="0" borderId="3" xfId="0" applyFont="1" applyFill="1" applyBorder="1" applyAlignment="1">
      <alignment horizontal="left" vertical="center" wrapText="1"/>
    </xf>
    <xf numFmtId="0" fontId="14" fillId="0" borderId="3" xfId="0" applyFont="1" applyFill="1" applyBorder="1" applyAlignment="1">
      <alignment horizontal="center" vertical="center" wrapText="1"/>
    </xf>
    <xf numFmtId="0" fontId="17" fillId="0" borderId="48" xfId="0" applyFont="1" applyFill="1" applyBorder="1" applyAlignment="1">
      <alignment horizontal="center" vertical="center" wrapText="1"/>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3" fillId="0" borderId="0" xfId="0" applyFont="1" applyAlignment="1">
      <alignment horizontal="center" vertical="center"/>
    </xf>
    <xf numFmtId="0" fontId="31"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83"/>
  </cols>
  <sheetData>
    <row r="1" spans="2:12" ht="15.75">
      <c r="B1" s="381" t="s">
        <v>180</v>
      </c>
      <c r="C1" s="382"/>
      <c r="D1" s="382"/>
      <c r="E1" s="382"/>
      <c r="F1" s="382"/>
      <c r="G1" s="382"/>
      <c r="H1" s="382"/>
      <c r="I1" s="382"/>
      <c r="J1" s="382"/>
      <c r="K1" s="382"/>
    </row>
    <row r="2" spans="2:12" ht="15.75">
      <c r="B2" s="382"/>
      <c r="C2" s="382"/>
      <c r="D2" s="382"/>
      <c r="E2" s="382"/>
      <c r="F2" s="382"/>
      <c r="G2" s="382"/>
      <c r="H2" s="382"/>
      <c r="I2" s="382"/>
      <c r="J2" s="382"/>
      <c r="K2" s="382"/>
    </row>
    <row r="3" spans="2:12" ht="90" customHeight="1">
      <c r="B3" s="434" t="s">
        <v>184</v>
      </c>
      <c r="C3" s="434"/>
      <c r="D3" s="434"/>
      <c r="E3" s="434"/>
      <c r="F3" s="434"/>
      <c r="G3" s="434"/>
      <c r="H3" s="434"/>
      <c r="I3" s="434"/>
      <c r="J3" s="434"/>
      <c r="K3" s="434"/>
      <c r="L3" s="434"/>
    </row>
    <row r="4" spans="2:12" ht="135" customHeight="1">
      <c r="B4" s="435" t="s">
        <v>269</v>
      </c>
      <c r="C4" s="435"/>
      <c r="D4" s="435"/>
      <c r="E4" s="435"/>
      <c r="F4" s="435"/>
      <c r="G4" s="435"/>
      <c r="H4" s="435"/>
      <c r="I4" s="435"/>
      <c r="J4" s="435"/>
      <c r="K4" s="435"/>
      <c r="L4" s="435"/>
    </row>
    <row r="5" spans="2:12" ht="60" customHeight="1">
      <c r="B5" s="436" t="s">
        <v>270</v>
      </c>
      <c r="C5" s="436"/>
      <c r="D5" s="436"/>
      <c r="E5" s="436"/>
      <c r="F5" s="436"/>
      <c r="G5" s="436"/>
      <c r="H5" s="436"/>
      <c r="I5" s="436"/>
      <c r="J5" s="436"/>
      <c r="K5" s="436"/>
      <c r="L5" s="436"/>
    </row>
    <row r="6" spans="2:12" ht="60" customHeight="1">
      <c r="B6" s="436" t="s">
        <v>181</v>
      </c>
      <c r="C6" s="436"/>
      <c r="D6" s="436"/>
      <c r="E6" s="436"/>
      <c r="F6" s="436"/>
      <c r="G6" s="436"/>
      <c r="H6" s="436"/>
      <c r="I6" s="436"/>
      <c r="J6" s="436"/>
      <c r="K6" s="436"/>
      <c r="L6" s="436"/>
    </row>
    <row r="7" spans="2:12" ht="60" customHeight="1">
      <c r="B7" s="433" t="s">
        <v>185</v>
      </c>
      <c r="C7" s="433"/>
      <c r="D7" s="433"/>
      <c r="E7" s="433"/>
      <c r="F7" s="433"/>
      <c r="G7" s="433"/>
      <c r="H7" s="433"/>
      <c r="I7" s="433"/>
      <c r="J7" s="433"/>
      <c r="K7" s="433"/>
      <c r="L7" s="433"/>
    </row>
    <row r="8" spans="2:12" ht="15.75">
      <c r="B8" s="382"/>
      <c r="C8" s="382"/>
      <c r="D8" s="382"/>
      <c r="E8" s="382"/>
      <c r="F8" s="382"/>
      <c r="G8" s="382"/>
      <c r="H8" s="382"/>
      <c r="I8" s="382"/>
      <c r="J8" s="382"/>
      <c r="K8" s="382"/>
    </row>
    <row r="9" spans="2:12" ht="15.75">
      <c r="B9" s="382"/>
      <c r="C9" s="382"/>
      <c r="D9" s="382"/>
      <c r="E9" s="382"/>
      <c r="F9" s="382"/>
      <c r="G9" s="382"/>
      <c r="H9" s="382"/>
      <c r="I9" s="382"/>
      <c r="J9" s="382"/>
      <c r="K9" s="382"/>
    </row>
    <row r="10" spans="2:12" ht="15.75">
      <c r="B10" s="382"/>
      <c r="C10" s="382"/>
      <c r="D10" s="382"/>
      <c r="E10" s="382"/>
      <c r="F10" s="382"/>
      <c r="G10" s="382"/>
      <c r="H10" s="382"/>
      <c r="I10" s="382"/>
      <c r="J10" s="382"/>
      <c r="K10" s="382"/>
    </row>
    <row r="11" spans="2:12" ht="15.75">
      <c r="B11" s="382"/>
      <c r="C11" s="382"/>
      <c r="D11" s="382"/>
      <c r="E11" s="382"/>
      <c r="F11" s="382"/>
      <c r="G11" s="382"/>
      <c r="H11" s="382"/>
      <c r="I11" s="382"/>
      <c r="J11" s="382"/>
      <c r="K11" s="382"/>
    </row>
    <row r="12" spans="2:12" ht="15.75">
      <c r="B12" s="382"/>
      <c r="C12" s="382"/>
      <c r="D12" s="382"/>
      <c r="E12" s="382"/>
      <c r="F12" s="382"/>
      <c r="G12" s="382"/>
      <c r="H12" s="382"/>
      <c r="I12" s="382"/>
      <c r="J12" s="382"/>
      <c r="K12" s="382"/>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topLeftCell="A5" zoomScale="85" zoomScaleNormal="85" workbookViewId="0">
      <selection activeCell="C21" sqref="C2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c r="A1" s="268" t="str">
        <f>'Date initiale'!C3</f>
        <v>Universitatea de Arhitectură și Urbanism "Ion Mincu" București</v>
      </c>
      <c r="B1" s="268"/>
      <c r="C1" s="268"/>
    </row>
    <row r="2" spans="1:11">
      <c r="A2" s="268" t="str">
        <f>'Date initiale'!B4&amp;" "&amp;'Date initiale'!C4</f>
        <v>Facultatea ARHITECTURA</v>
      </c>
      <c r="B2" s="268"/>
      <c r="C2" s="268"/>
    </row>
    <row r="3" spans="1:11">
      <c r="A3" s="268" t="str">
        <f>'Date initiale'!B5&amp;" "&amp;'Date initiale'!C5</f>
        <v>Departamentul Sinteza proiectării de arhitectură</v>
      </c>
      <c r="B3" s="268"/>
      <c r="C3" s="268"/>
    </row>
    <row r="4" spans="1:11">
      <c r="A4" s="125" t="str">
        <f>'Date initiale'!C6&amp;", "&amp;'Date initiale'!C7</f>
        <v>Dordea Dragoș Mihai, 22</v>
      </c>
      <c r="B4" s="125"/>
      <c r="C4" s="125"/>
    </row>
    <row r="5" spans="1:11" s="189" customFormat="1">
      <c r="A5" s="125"/>
      <c r="B5" s="125"/>
      <c r="C5" s="125"/>
    </row>
    <row r="6" spans="1:11" ht="15.75">
      <c r="A6" s="450" t="s">
        <v>110</v>
      </c>
      <c r="B6" s="450"/>
      <c r="C6" s="450"/>
      <c r="D6" s="450"/>
      <c r="E6" s="450"/>
      <c r="F6" s="450"/>
      <c r="G6" s="450"/>
      <c r="H6" s="450"/>
      <c r="I6" s="450"/>
    </row>
    <row r="7" spans="1:11" ht="35.25" customHeight="1">
      <c r="A7" s="453"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53"/>
      <c r="C7" s="453"/>
      <c r="D7" s="453"/>
      <c r="E7" s="453"/>
      <c r="F7" s="453"/>
      <c r="G7" s="453"/>
      <c r="H7" s="453"/>
      <c r="I7" s="453"/>
    </row>
    <row r="8" spans="1:11" ht="15.75" thickBot="1">
      <c r="A8" s="73"/>
      <c r="B8" s="73"/>
      <c r="C8" s="73"/>
      <c r="D8" s="73"/>
      <c r="E8" s="73"/>
      <c r="F8" s="73"/>
      <c r="G8" s="73"/>
      <c r="H8" s="73"/>
      <c r="I8" s="73"/>
    </row>
    <row r="9" spans="1:11" ht="30.75" thickBot="1">
      <c r="A9" s="158" t="s">
        <v>55</v>
      </c>
      <c r="B9" s="159" t="s">
        <v>83</v>
      </c>
      <c r="C9" s="159" t="s">
        <v>52</v>
      </c>
      <c r="D9" s="159" t="s">
        <v>57</v>
      </c>
      <c r="E9" s="159" t="s">
        <v>80</v>
      </c>
      <c r="F9" s="160" t="s">
        <v>87</v>
      </c>
      <c r="G9" s="159" t="s">
        <v>58</v>
      </c>
      <c r="H9" s="159" t="s">
        <v>111</v>
      </c>
      <c r="I9" s="161" t="s">
        <v>90</v>
      </c>
      <c r="K9" s="274" t="s">
        <v>108</v>
      </c>
    </row>
    <row r="10" spans="1:11" ht="60.75" customHeight="1">
      <c r="A10" s="115">
        <v>1</v>
      </c>
      <c r="B10" s="117" t="s">
        <v>273</v>
      </c>
      <c r="C10" s="117" t="s">
        <v>377</v>
      </c>
      <c r="D10" s="117" t="s">
        <v>376</v>
      </c>
      <c r="E10" s="118" t="s">
        <v>378</v>
      </c>
      <c r="F10" s="119">
        <v>2018</v>
      </c>
      <c r="G10" s="119">
        <v>6</v>
      </c>
      <c r="H10" s="119">
        <v>3</v>
      </c>
      <c r="I10" s="327">
        <v>10</v>
      </c>
    </row>
    <row r="11" spans="1:11" ht="60">
      <c r="A11" s="166">
        <v>2</v>
      </c>
      <c r="B11" s="117" t="s">
        <v>353</v>
      </c>
      <c r="C11" s="42" t="s">
        <v>354</v>
      </c>
      <c r="D11" s="118" t="s">
        <v>349</v>
      </c>
      <c r="E11" s="42" t="s">
        <v>355</v>
      </c>
      <c r="F11" s="119">
        <v>2021</v>
      </c>
      <c r="G11" s="119">
        <v>13</v>
      </c>
      <c r="H11" s="119">
        <v>15</v>
      </c>
      <c r="I11" s="325">
        <v>10</v>
      </c>
      <c r="K11" s="58"/>
    </row>
    <row r="12" spans="1:11">
      <c r="A12" s="167">
        <f t="shared" ref="A12:A19" si="0">A11+1</f>
        <v>3</v>
      </c>
      <c r="B12" s="168"/>
      <c r="C12" s="169"/>
      <c r="D12" s="118"/>
      <c r="E12" s="169"/>
      <c r="F12" s="157"/>
      <c r="G12" s="169"/>
      <c r="H12" s="157"/>
      <c r="I12" s="325"/>
    </row>
    <row r="13" spans="1:11">
      <c r="A13" s="170">
        <f t="shared" si="0"/>
        <v>4</v>
      </c>
      <c r="B13" s="117"/>
      <c r="C13" s="118"/>
      <c r="D13" s="118"/>
      <c r="E13" s="118"/>
      <c r="F13" s="119"/>
      <c r="G13" s="119"/>
      <c r="H13" s="119"/>
      <c r="I13" s="325"/>
    </row>
    <row r="14" spans="1:11">
      <c r="A14" s="166">
        <f t="shared" si="0"/>
        <v>5</v>
      </c>
      <c r="B14" s="117"/>
      <c r="C14" s="42"/>
      <c r="D14" s="118"/>
      <c r="E14" s="42"/>
      <c r="F14" s="119"/>
      <c r="G14" s="119"/>
      <c r="H14" s="119"/>
      <c r="I14" s="325"/>
    </row>
    <row r="15" spans="1:11">
      <c r="A15" s="170">
        <f t="shared" si="0"/>
        <v>6</v>
      </c>
      <c r="B15" s="117"/>
      <c r="C15" s="118"/>
      <c r="D15" s="118"/>
      <c r="E15" s="118"/>
      <c r="F15" s="119"/>
      <c r="G15" s="119"/>
      <c r="H15" s="119"/>
      <c r="I15" s="325"/>
    </row>
    <row r="16" spans="1:11">
      <c r="A16" s="166">
        <f t="shared" si="0"/>
        <v>7</v>
      </c>
      <c r="B16" s="117"/>
      <c r="C16" s="42"/>
      <c r="D16" s="118"/>
      <c r="E16" s="42"/>
      <c r="F16" s="119"/>
      <c r="G16" s="119"/>
      <c r="H16" s="119"/>
      <c r="I16" s="325"/>
    </row>
    <row r="17" spans="1:9">
      <c r="A17" s="167">
        <f t="shared" si="0"/>
        <v>8</v>
      </c>
      <c r="B17" s="168"/>
      <c r="C17" s="169"/>
      <c r="D17" s="118"/>
      <c r="E17" s="169"/>
      <c r="F17" s="157"/>
      <c r="G17" s="169"/>
      <c r="H17" s="157"/>
      <c r="I17" s="325"/>
    </row>
    <row r="18" spans="1:9">
      <c r="A18" s="170">
        <f t="shared" si="0"/>
        <v>9</v>
      </c>
      <c r="B18" s="117"/>
      <c r="C18" s="118"/>
      <c r="D18" s="118"/>
      <c r="E18" s="118"/>
      <c r="F18" s="119"/>
      <c r="G18" s="119"/>
      <c r="H18" s="119"/>
      <c r="I18" s="325"/>
    </row>
    <row r="19" spans="1:9" ht="15.75" thickBot="1">
      <c r="A19" s="171">
        <f t="shared" si="0"/>
        <v>10</v>
      </c>
      <c r="B19" s="121"/>
      <c r="C19" s="122"/>
      <c r="D19" s="155"/>
      <c r="E19" s="172"/>
      <c r="F19" s="172"/>
      <c r="G19" s="173"/>
      <c r="H19" s="173"/>
      <c r="I19" s="333"/>
    </row>
    <row r="20" spans="1:9" ht="16.5" thickBot="1">
      <c r="A20" s="369"/>
      <c r="H20" s="128" t="str">
        <f>"Total "&amp;LEFT(A7,2)</f>
        <v>Total I5</v>
      </c>
      <c r="I20" s="163">
        <f>SUM(I10:I19)</f>
        <v>20</v>
      </c>
    </row>
    <row r="21" spans="1:9" ht="15.75">
      <c r="A21" s="54"/>
    </row>
    <row r="22" spans="1:9"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zoomScale="85" zoomScaleNormal="85" workbookViewId="0">
      <selection activeCell="G35" sqref="G35"/>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8" t="str">
        <f>'Date initiale'!C3</f>
        <v>Universitatea de Arhitectură și Urbanism "Ion Mincu" București</v>
      </c>
      <c r="B1" s="268"/>
      <c r="C1" s="268"/>
    </row>
    <row r="2" spans="1:12">
      <c r="A2" s="268" t="str">
        <f>'Date initiale'!B4&amp;" "&amp;'Date initiale'!C4</f>
        <v>Facultatea ARHITECTURA</v>
      </c>
      <c r="B2" s="268"/>
      <c r="C2" s="268"/>
    </row>
    <row r="3" spans="1:12">
      <c r="A3" s="268" t="str">
        <f>'Date initiale'!B5&amp;" "&amp;'Date initiale'!C5</f>
        <v>Departamentul Sinteza proiectării de arhitectură</v>
      </c>
      <c r="B3" s="268"/>
      <c r="C3" s="268"/>
    </row>
    <row r="4" spans="1:12">
      <c r="A4" s="125" t="str">
        <f>'Date initiale'!C6&amp;", "&amp;'Date initiale'!C7</f>
        <v>Dordea Dragoș Mihai, 22</v>
      </c>
      <c r="B4" s="125"/>
      <c r="C4" s="125"/>
    </row>
    <row r="5" spans="1:12" s="189" customFormat="1">
      <c r="A5" s="125"/>
      <c r="B5" s="125"/>
      <c r="C5" s="125"/>
    </row>
    <row r="6" spans="1:12" ht="15.75">
      <c r="A6" s="450" t="s">
        <v>110</v>
      </c>
      <c r="B6" s="450"/>
      <c r="C6" s="450"/>
      <c r="D6" s="450"/>
      <c r="E6" s="450"/>
      <c r="F6" s="450"/>
      <c r="G6" s="450"/>
      <c r="H6" s="450"/>
      <c r="I6" s="450"/>
    </row>
    <row r="7" spans="1:12" ht="15.75">
      <c r="A7" s="453" t="str">
        <f>'Descriere indicatori'!B9&amp;". "&amp;'Descriere indicatori'!C9</f>
        <v xml:space="preserve">I6. Articole in extenso în reviste ştiinţifice indexate ERIH şi clasificate în categoria NAT </v>
      </c>
      <c r="B7" s="453"/>
      <c r="C7" s="453"/>
      <c r="D7" s="453"/>
      <c r="E7" s="453"/>
      <c r="F7" s="453"/>
      <c r="G7" s="453"/>
      <c r="H7" s="453"/>
      <c r="I7" s="453"/>
    </row>
    <row r="8" spans="1:12" ht="15.75" thickBot="1">
      <c r="A8" s="174"/>
      <c r="B8" s="174"/>
      <c r="C8" s="174"/>
      <c r="D8" s="174"/>
      <c r="E8" s="174"/>
      <c r="F8" s="174"/>
      <c r="G8" s="174"/>
      <c r="H8" s="174"/>
      <c r="I8" s="174"/>
    </row>
    <row r="9" spans="1:12" ht="30.75" thickBot="1">
      <c r="A9" s="158" t="s">
        <v>55</v>
      </c>
      <c r="B9" s="159" t="s">
        <v>83</v>
      </c>
      <c r="C9" s="159" t="s">
        <v>52</v>
      </c>
      <c r="D9" s="159" t="s">
        <v>57</v>
      </c>
      <c r="E9" s="159" t="s">
        <v>80</v>
      </c>
      <c r="F9" s="160" t="s">
        <v>87</v>
      </c>
      <c r="G9" s="159" t="s">
        <v>58</v>
      </c>
      <c r="H9" s="159" t="s">
        <v>111</v>
      </c>
      <c r="I9" s="161" t="s">
        <v>90</v>
      </c>
      <c r="K9" s="274" t="s">
        <v>108</v>
      </c>
    </row>
    <row r="10" spans="1:12">
      <c r="A10" s="176">
        <v>1</v>
      </c>
      <c r="B10" s="112"/>
      <c r="C10" s="112"/>
      <c r="D10" s="112"/>
      <c r="E10" s="113"/>
      <c r="F10" s="114"/>
      <c r="G10" s="114"/>
      <c r="H10" s="114"/>
      <c r="I10" s="329"/>
      <c r="K10" s="275">
        <v>5</v>
      </c>
      <c r="L10" s="384" t="s">
        <v>248</v>
      </c>
    </row>
    <row r="11" spans="1:12">
      <c r="A11" s="177">
        <f>A10+1</f>
        <v>2</v>
      </c>
      <c r="B11" s="116"/>
      <c r="C11" s="117"/>
      <c r="D11" s="116"/>
      <c r="E11" s="118"/>
      <c r="F11" s="119"/>
      <c r="G11" s="120"/>
      <c r="H11" s="120"/>
      <c r="I11" s="325"/>
      <c r="K11" s="58"/>
    </row>
    <row r="12" spans="1:12">
      <c r="A12" s="177">
        <f t="shared" ref="A12:A19" si="0">A11+1</f>
        <v>3</v>
      </c>
      <c r="B12" s="117"/>
      <c r="C12" s="117"/>
      <c r="D12" s="117"/>
      <c r="E12" s="118"/>
      <c r="F12" s="119"/>
      <c r="G12" s="120"/>
      <c r="H12" s="120"/>
      <c r="I12" s="325"/>
    </row>
    <row r="13" spans="1:12">
      <c r="A13" s="177">
        <f t="shared" si="0"/>
        <v>4</v>
      </c>
      <c r="B13" s="117"/>
      <c r="C13" s="117"/>
      <c r="D13" s="117"/>
      <c r="E13" s="118"/>
      <c r="F13" s="119"/>
      <c r="G13" s="119"/>
      <c r="H13" s="119"/>
      <c r="I13" s="325"/>
    </row>
    <row r="14" spans="1:12">
      <c r="A14" s="177">
        <f t="shared" si="0"/>
        <v>5</v>
      </c>
      <c r="B14" s="117"/>
      <c r="C14" s="117"/>
      <c r="D14" s="117"/>
      <c r="E14" s="118"/>
      <c r="F14" s="119"/>
      <c r="G14" s="119"/>
      <c r="H14" s="119"/>
      <c r="I14" s="325"/>
    </row>
    <row r="15" spans="1:12">
      <c r="A15" s="177">
        <f t="shared" si="0"/>
        <v>6</v>
      </c>
      <c r="B15" s="117"/>
      <c r="C15" s="117"/>
      <c r="D15" s="117"/>
      <c r="E15" s="118"/>
      <c r="F15" s="119"/>
      <c r="G15" s="119"/>
      <c r="H15" s="119"/>
      <c r="I15" s="325"/>
    </row>
    <row r="16" spans="1:12">
      <c r="A16" s="177">
        <f t="shared" si="0"/>
        <v>7</v>
      </c>
      <c r="B16" s="117"/>
      <c r="C16" s="117"/>
      <c r="D16" s="117"/>
      <c r="E16" s="118"/>
      <c r="F16" s="119"/>
      <c r="G16" s="119"/>
      <c r="H16" s="119"/>
      <c r="I16" s="325"/>
    </row>
    <row r="17" spans="1:9">
      <c r="A17" s="177">
        <f t="shared" si="0"/>
        <v>8</v>
      </c>
      <c r="B17" s="117"/>
      <c r="C17" s="117"/>
      <c r="D17" s="117"/>
      <c r="E17" s="118"/>
      <c r="F17" s="119"/>
      <c r="G17" s="119"/>
      <c r="H17" s="119"/>
      <c r="I17" s="325"/>
    </row>
    <row r="18" spans="1:9">
      <c r="A18" s="177">
        <f t="shared" si="0"/>
        <v>9</v>
      </c>
      <c r="B18" s="117"/>
      <c r="C18" s="117"/>
      <c r="D18" s="117"/>
      <c r="E18" s="118"/>
      <c r="F18" s="119"/>
      <c r="G18" s="119"/>
      <c r="H18" s="119"/>
      <c r="I18" s="325"/>
    </row>
    <row r="19" spans="1:9" ht="15.75" thickBot="1">
      <c r="A19" s="178">
        <f t="shared" si="0"/>
        <v>10</v>
      </c>
      <c r="B19" s="121"/>
      <c r="C19" s="121"/>
      <c r="D19" s="121"/>
      <c r="E19" s="122"/>
      <c r="F19" s="123"/>
      <c r="G19" s="123"/>
      <c r="H19" s="123"/>
      <c r="I19" s="326"/>
    </row>
    <row r="20" spans="1:9" ht="15.75" thickBot="1">
      <c r="A20" s="368"/>
      <c r="B20" s="125"/>
      <c r="C20" s="125"/>
      <c r="D20" s="125"/>
      <c r="E20" s="125"/>
      <c r="F20" s="125"/>
      <c r="G20" s="125"/>
      <c r="H20" s="128" t="str">
        <f>"Total "&amp;LEFT(A7,2)</f>
        <v>Total I6</v>
      </c>
      <c r="I20" s="129">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4"/>
  <sheetViews>
    <sheetView workbookViewId="0">
      <selection activeCell="F29" sqref="F2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68" t="str">
        <f>'Date initiale'!C3</f>
        <v>Universitatea de Arhitectură și Urbanism "Ion Mincu" București</v>
      </c>
      <c r="B1" s="268"/>
      <c r="C1" s="268"/>
      <c r="D1" s="6"/>
      <c r="E1" s="6"/>
      <c r="F1" s="6"/>
      <c r="G1" s="6"/>
      <c r="H1" s="6"/>
      <c r="I1" s="6"/>
      <c r="J1" s="6"/>
    </row>
    <row r="2" spans="1:12" ht="15.75">
      <c r="A2" s="268" t="str">
        <f>'Date initiale'!B4&amp;" "&amp;'Date initiale'!C4</f>
        <v>Facultatea ARHITECTURA</v>
      </c>
      <c r="B2" s="268"/>
      <c r="C2" s="268"/>
      <c r="D2" s="6"/>
      <c r="E2" s="6"/>
      <c r="F2" s="6"/>
      <c r="G2" s="6"/>
      <c r="H2" s="6"/>
      <c r="I2" s="6"/>
      <c r="J2" s="6"/>
    </row>
    <row r="3" spans="1:12" ht="15.75">
      <c r="A3" s="268" t="str">
        <f>'Date initiale'!B5&amp;" "&amp;'Date initiale'!C5</f>
        <v>Departamentul Sinteza proiectării de arhitectură</v>
      </c>
      <c r="B3" s="268"/>
      <c r="C3" s="268"/>
      <c r="D3" s="6"/>
      <c r="E3" s="6"/>
      <c r="F3" s="6"/>
      <c r="G3" s="6"/>
      <c r="H3" s="6"/>
      <c r="I3" s="6"/>
      <c r="J3" s="6"/>
    </row>
    <row r="4" spans="1:12" ht="15.75">
      <c r="A4" s="272" t="str">
        <f>'Date initiale'!C6&amp;", "&amp;'Date initiale'!C7</f>
        <v>Dordea Dragoș Mihai, 22</v>
      </c>
      <c r="B4" s="272"/>
      <c r="C4" s="272"/>
      <c r="D4" s="6"/>
      <c r="E4" s="6"/>
      <c r="F4" s="6"/>
      <c r="G4" s="6"/>
      <c r="H4" s="6"/>
      <c r="I4" s="6"/>
      <c r="J4" s="6"/>
    </row>
    <row r="5" spans="1:12" s="189" customFormat="1" ht="15.75">
      <c r="A5" s="272"/>
      <c r="B5" s="272"/>
      <c r="C5" s="272"/>
      <c r="D5" s="6"/>
      <c r="E5" s="6"/>
      <c r="F5" s="6"/>
      <c r="G5" s="6"/>
      <c r="H5" s="6"/>
      <c r="I5" s="6"/>
      <c r="J5" s="6"/>
    </row>
    <row r="6" spans="1:12" ht="15.75">
      <c r="A6" s="454" t="s">
        <v>110</v>
      </c>
      <c r="B6" s="454"/>
      <c r="C6" s="454"/>
      <c r="D6" s="454"/>
      <c r="E6" s="454"/>
      <c r="F6" s="454"/>
      <c r="G6" s="454"/>
      <c r="H6" s="454"/>
      <c r="I6" s="454"/>
      <c r="J6" s="6"/>
    </row>
    <row r="7" spans="1:12" ht="15.75">
      <c r="A7" s="453" t="str">
        <f>'Descriere indicatori'!B10&amp;". "&amp;'Descriere indicatori'!C10</f>
        <v xml:space="preserve">I7. Articole in extenso în reviste ştiinţifice recunoscute în domenii conexe* </v>
      </c>
      <c r="B7" s="453"/>
      <c r="C7" s="453"/>
      <c r="D7" s="453"/>
      <c r="E7" s="453"/>
      <c r="F7" s="453"/>
      <c r="G7" s="453"/>
      <c r="H7" s="453"/>
      <c r="I7" s="453"/>
      <c r="J7" s="6"/>
    </row>
    <row r="8" spans="1:12" ht="16.5" thickBot="1">
      <c r="A8" s="175"/>
      <c r="B8" s="175"/>
      <c r="C8" s="175"/>
      <c r="D8" s="175"/>
      <c r="E8" s="175"/>
      <c r="F8" s="175"/>
      <c r="G8" s="175"/>
      <c r="H8" s="175"/>
      <c r="I8" s="175"/>
      <c r="J8" s="6"/>
    </row>
    <row r="9" spans="1:12" ht="30.75" thickBot="1">
      <c r="A9" s="158" t="s">
        <v>55</v>
      </c>
      <c r="B9" s="159" t="s">
        <v>83</v>
      </c>
      <c r="C9" s="159" t="s">
        <v>52</v>
      </c>
      <c r="D9" s="159" t="s">
        <v>57</v>
      </c>
      <c r="E9" s="159" t="s">
        <v>80</v>
      </c>
      <c r="F9" s="160" t="s">
        <v>87</v>
      </c>
      <c r="G9" s="159" t="s">
        <v>58</v>
      </c>
      <c r="H9" s="159" t="s">
        <v>111</v>
      </c>
      <c r="I9" s="161" t="s">
        <v>90</v>
      </c>
      <c r="J9" s="6"/>
      <c r="K9" s="274" t="s">
        <v>108</v>
      </c>
    </row>
    <row r="10" spans="1:12" ht="15.75">
      <c r="A10" s="180">
        <v>1</v>
      </c>
      <c r="B10" s="181"/>
      <c r="C10" s="149"/>
      <c r="D10" s="149"/>
      <c r="E10" s="149"/>
      <c r="F10" s="150"/>
      <c r="G10" s="149"/>
      <c r="H10" s="182"/>
      <c r="I10" s="329"/>
      <c r="J10" s="6"/>
      <c r="K10" s="275">
        <v>5</v>
      </c>
      <c r="L10" s="384" t="s">
        <v>248</v>
      </c>
    </row>
    <row r="11" spans="1:12" ht="15.75">
      <c r="A11" s="151">
        <f>A10+1</f>
        <v>2</v>
      </c>
      <c r="B11" s="144"/>
      <c r="C11" s="144"/>
      <c r="D11" s="144"/>
      <c r="E11" s="42"/>
      <c r="F11" s="120"/>
      <c r="G11" s="120"/>
      <c r="H11" s="120"/>
      <c r="I11" s="325"/>
      <c r="J11" s="51"/>
      <c r="K11" s="58"/>
    </row>
    <row r="12" spans="1:12" ht="15.75">
      <c r="A12" s="151">
        <f t="shared" ref="A12:A19" si="0">A11+1</f>
        <v>3</v>
      </c>
      <c r="B12" s="144"/>
      <c r="C12" s="118"/>
      <c r="D12" s="144"/>
      <c r="E12" s="183"/>
      <c r="F12" s="119"/>
      <c r="G12" s="120"/>
      <c r="H12" s="120"/>
      <c r="I12" s="325"/>
      <c r="J12" s="51"/>
    </row>
    <row r="13" spans="1:12" ht="15.75">
      <c r="A13" s="151">
        <f t="shared" si="0"/>
        <v>4</v>
      </c>
      <c r="B13" s="118"/>
      <c r="C13" s="118"/>
      <c r="D13" s="118"/>
      <c r="E13" s="183"/>
      <c r="F13" s="119"/>
      <c r="G13" s="120"/>
      <c r="H13" s="120"/>
      <c r="I13" s="325"/>
      <c r="J13" s="6"/>
    </row>
    <row r="14" spans="1:12" ht="15.75">
      <c r="A14" s="151">
        <f t="shared" si="0"/>
        <v>5</v>
      </c>
      <c r="B14" s="118"/>
      <c r="C14" s="118"/>
      <c r="D14" s="118"/>
      <c r="E14" s="183"/>
      <c r="F14" s="119"/>
      <c r="G14" s="119"/>
      <c r="H14" s="119"/>
      <c r="I14" s="325"/>
      <c r="J14" s="6"/>
    </row>
    <row r="15" spans="1:12" ht="15.75">
      <c r="A15" s="151">
        <f t="shared" si="0"/>
        <v>6</v>
      </c>
      <c r="B15" s="118"/>
      <c r="C15" s="118"/>
      <c r="D15" s="118"/>
      <c r="E15" s="183"/>
      <c r="F15" s="119"/>
      <c r="G15" s="119"/>
      <c r="H15" s="119"/>
      <c r="I15" s="325"/>
      <c r="J15" s="6"/>
    </row>
    <row r="16" spans="1:12" ht="15.75">
      <c r="A16" s="151">
        <f t="shared" si="0"/>
        <v>7</v>
      </c>
      <c r="B16" s="118"/>
      <c r="C16" s="118"/>
      <c r="D16" s="118"/>
      <c r="E16" s="42"/>
      <c r="F16" s="119"/>
      <c r="G16" s="119"/>
      <c r="H16" s="119"/>
      <c r="I16" s="325"/>
      <c r="J16" s="6"/>
    </row>
    <row r="17" spans="1:10" ht="15.75">
      <c r="A17" s="151">
        <f t="shared" si="0"/>
        <v>8</v>
      </c>
      <c r="B17" s="118"/>
      <c r="C17" s="118"/>
      <c r="D17" s="118"/>
      <c r="E17" s="183"/>
      <c r="F17" s="119"/>
      <c r="G17" s="119"/>
      <c r="H17" s="119"/>
      <c r="I17" s="325"/>
      <c r="J17" s="6"/>
    </row>
    <row r="18" spans="1:10" ht="15.75">
      <c r="A18" s="151">
        <f t="shared" si="0"/>
        <v>9</v>
      </c>
      <c r="B18" s="184"/>
      <c r="C18" s="185"/>
      <c r="D18" s="118"/>
      <c r="E18" s="183"/>
      <c r="F18" s="183"/>
      <c r="G18" s="183"/>
      <c r="H18" s="183"/>
      <c r="I18" s="334"/>
      <c r="J18" s="6"/>
    </row>
    <row r="19" spans="1:10" ht="16.5" thickBot="1">
      <c r="A19" s="179">
        <f t="shared" si="0"/>
        <v>10</v>
      </c>
      <c r="B19" s="122"/>
      <c r="C19" s="122"/>
      <c r="D19" s="122"/>
      <c r="E19" s="186"/>
      <c r="F19" s="123"/>
      <c r="G19" s="123"/>
      <c r="H19" s="123"/>
      <c r="I19" s="326"/>
      <c r="J19" s="6"/>
    </row>
    <row r="20" spans="1:10" ht="16.5" thickBot="1">
      <c r="A20" s="367"/>
      <c r="B20" s="125"/>
      <c r="C20" s="125"/>
      <c r="D20" s="125"/>
      <c r="E20" s="125"/>
      <c r="F20" s="125"/>
      <c r="G20" s="125"/>
      <c r="H20" s="128" t="str">
        <f>"Total "&amp;LEFT(A7,2)</f>
        <v>Total I7</v>
      </c>
      <c r="I20" s="129">
        <f>SUM(I10:I19)</f>
        <v>0</v>
      </c>
      <c r="J20" s="6"/>
    </row>
    <row r="21" spans="1:10">
      <c r="A21" s="44"/>
      <c r="B21" s="44"/>
      <c r="C21" s="44"/>
      <c r="D21" s="44"/>
      <c r="E21" s="44"/>
      <c r="F21" s="44"/>
      <c r="G21" s="44"/>
      <c r="H21" s="44"/>
      <c r="I21" s="45"/>
    </row>
    <row r="22" spans="1:10"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row>
    <row r="23" spans="1:10">
      <c r="A23" s="46"/>
    </row>
    <row r="24" spans="1:10">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E25" sqref="E25"/>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8" t="str">
        <f>'Date initiale'!C3</f>
        <v>Universitatea de Arhitectură și Urbanism "Ion Mincu" București</v>
      </c>
      <c r="B1" s="268"/>
      <c r="C1" s="268"/>
    </row>
    <row r="2" spans="1:12">
      <c r="A2" s="268" t="str">
        <f>'Date initiale'!B4&amp;" "&amp;'Date initiale'!C4</f>
        <v>Facultatea ARHITECTURA</v>
      </c>
      <c r="B2" s="268"/>
      <c r="C2" s="268"/>
    </row>
    <row r="3" spans="1:12">
      <c r="A3" s="268" t="str">
        <f>'Date initiale'!B5&amp;" "&amp;'Date initiale'!C5</f>
        <v>Departamentul Sinteza proiectării de arhitectură</v>
      </c>
      <c r="B3" s="268"/>
      <c r="C3" s="268"/>
    </row>
    <row r="4" spans="1:12">
      <c r="A4" s="125" t="str">
        <f>'Date initiale'!C6&amp;", "&amp;'Date initiale'!C7</f>
        <v>Dordea Dragoș Mihai, 22</v>
      </c>
      <c r="B4" s="125"/>
      <c r="C4" s="125"/>
    </row>
    <row r="5" spans="1:12" s="189" customFormat="1">
      <c r="A5" s="125"/>
      <c r="B5" s="125"/>
      <c r="C5" s="125"/>
    </row>
    <row r="6" spans="1:12" ht="15.75">
      <c r="A6" s="450" t="s">
        <v>110</v>
      </c>
      <c r="B6" s="450"/>
      <c r="C6" s="450"/>
      <c r="D6" s="450"/>
      <c r="E6" s="450"/>
      <c r="F6" s="450"/>
      <c r="G6" s="450"/>
      <c r="H6" s="450"/>
      <c r="I6" s="450"/>
    </row>
    <row r="7" spans="1:12" ht="15.75">
      <c r="A7" s="453" t="str">
        <f>'Descriere indicatori'!B11&amp;". "&amp;'Descriere indicatori'!C11</f>
        <v xml:space="preserve">I8. Studii in extenso apărute în volume colective publicate la edituri de prestigiu internaţional* </v>
      </c>
      <c r="B7" s="453"/>
      <c r="C7" s="453"/>
      <c r="D7" s="453"/>
      <c r="E7" s="453"/>
      <c r="F7" s="453"/>
      <c r="G7" s="453"/>
      <c r="H7" s="453"/>
      <c r="I7" s="453"/>
    </row>
    <row r="8" spans="1:12" ht="15.75" thickBot="1">
      <c r="A8" s="174"/>
      <c r="B8" s="174"/>
      <c r="C8" s="174"/>
      <c r="D8" s="174"/>
      <c r="E8" s="174"/>
      <c r="F8" s="174"/>
      <c r="G8" s="174"/>
      <c r="H8" s="174"/>
      <c r="I8" s="174"/>
    </row>
    <row r="9" spans="1:12" ht="30.75" thickBot="1">
      <c r="A9" s="158" t="s">
        <v>55</v>
      </c>
      <c r="B9" s="159" t="s">
        <v>83</v>
      </c>
      <c r="C9" s="159" t="s">
        <v>52</v>
      </c>
      <c r="D9" s="159" t="s">
        <v>57</v>
      </c>
      <c r="E9" s="159" t="s">
        <v>80</v>
      </c>
      <c r="F9" s="160" t="s">
        <v>87</v>
      </c>
      <c r="G9" s="159" t="s">
        <v>58</v>
      </c>
      <c r="H9" s="159" t="s">
        <v>111</v>
      </c>
      <c r="I9" s="161" t="s">
        <v>90</v>
      </c>
      <c r="K9" s="274" t="s">
        <v>108</v>
      </c>
    </row>
    <row r="10" spans="1:12">
      <c r="A10" s="111">
        <v>1</v>
      </c>
      <c r="B10" s="112"/>
      <c r="C10" s="112"/>
      <c r="D10" s="112"/>
      <c r="E10" s="113"/>
      <c r="F10" s="114"/>
      <c r="G10" s="114"/>
      <c r="H10" s="114"/>
      <c r="I10" s="329"/>
      <c r="K10" s="275">
        <v>10</v>
      </c>
      <c r="L10" s="384" t="s">
        <v>249</v>
      </c>
    </row>
    <row r="11" spans="1:12">
      <c r="A11" s="170">
        <f>A10+1</f>
        <v>2</v>
      </c>
      <c r="B11" s="168"/>
      <c r="C11" s="117"/>
      <c r="D11" s="168"/>
      <c r="E11" s="118"/>
      <c r="F11" s="119"/>
      <c r="G11" s="119"/>
      <c r="H11" s="119"/>
      <c r="I11" s="325"/>
      <c r="K11" s="58"/>
    </row>
    <row r="12" spans="1:12">
      <c r="A12" s="170">
        <f t="shared" ref="A12:A18" si="0">A11+1</f>
        <v>3</v>
      </c>
      <c r="B12" s="117"/>
      <c r="C12" s="117"/>
      <c r="D12" s="117"/>
      <c r="E12" s="118"/>
      <c r="F12" s="119"/>
      <c r="G12" s="119"/>
      <c r="H12" s="119"/>
      <c r="I12" s="325"/>
    </row>
    <row r="13" spans="1:12">
      <c r="A13" s="170">
        <f t="shared" si="0"/>
        <v>4</v>
      </c>
      <c r="B13" s="117"/>
      <c r="C13" s="117"/>
      <c r="D13" s="117"/>
      <c r="E13" s="118"/>
      <c r="F13" s="119"/>
      <c r="G13" s="119"/>
      <c r="H13" s="119"/>
      <c r="I13" s="325"/>
    </row>
    <row r="14" spans="1:12">
      <c r="A14" s="170">
        <f t="shared" si="0"/>
        <v>5</v>
      </c>
      <c r="B14" s="117"/>
      <c r="C14" s="117"/>
      <c r="D14" s="117"/>
      <c r="E14" s="118"/>
      <c r="F14" s="119"/>
      <c r="G14" s="119"/>
      <c r="H14" s="119"/>
      <c r="I14" s="325"/>
    </row>
    <row r="15" spans="1:12">
      <c r="A15" s="170">
        <f t="shared" si="0"/>
        <v>6</v>
      </c>
      <c r="B15" s="117"/>
      <c r="C15" s="117"/>
      <c r="D15" s="117"/>
      <c r="E15" s="118"/>
      <c r="F15" s="119"/>
      <c r="G15" s="119"/>
      <c r="H15" s="119"/>
      <c r="I15" s="325"/>
    </row>
    <row r="16" spans="1:12">
      <c r="A16" s="170">
        <f t="shared" si="0"/>
        <v>7</v>
      </c>
      <c r="B16" s="117"/>
      <c r="C16" s="117"/>
      <c r="D16" s="117"/>
      <c r="E16" s="118"/>
      <c r="F16" s="119"/>
      <c r="G16" s="119"/>
      <c r="H16" s="119"/>
      <c r="I16" s="325"/>
    </row>
    <row r="17" spans="1:10">
      <c r="A17" s="170">
        <f t="shared" si="0"/>
        <v>8</v>
      </c>
      <c r="B17" s="117"/>
      <c r="C17" s="117"/>
      <c r="D17" s="117"/>
      <c r="E17" s="118"/>
      <c r="F17" s="119"/>
      <c r="G17" s="119"/>
      <c r="H17" s="119"/>
      <c r="I17" s="325"/>
    </row>
    <row r="18" spans="1:10">
      <c r="A18" s="170">
        <f t="shared" si="0"/>
        <v>9</v>
      </c>
      <c r="B18" s="117"/>
      <c r="C18" s="117"/>
      <c r="D18" s="117"/>
      <c r="E18" s="118"/>
      <c r="F18" s="119"/>
      <c r="G18" s="119"/>
      <c r="H18" s="119"/>
      <c r="I18" s="325"/>
    </row>
    <row r="19" spans="1:10" ht="15.75" thickBot="1">
      <c r="A19" s="127">
        <f>A18+1</f>
        <v>10</v>
      </c>
      <c r="B19" s="121"/>
      <c r="C19" s="121"/>
      <c r="D19" s="121"/>
      <c r="E19" s="122"/>
      <c r="F19" s="123"/>
      <c r="G19" s="123"/>
      <c r="H19" s="123"/>
      <c r="I19" s="326"/>
    </row>
    <row r="20" spans="1:10" ht="16.5" thickBot="1">
      <c r="A20" s="367"/>
      <c r="B20" s="125"/>
      <c r="C20" s="125"/>
      <c r="D20" s="125"/>
      <c r="E20" s="125"/>
      <c r="F20" s="125"/>
      <c r="G20" s="125"/>
      <c r="H20" s="128" t="str">
        <f>"Total "&amp;LEFT(A7,2)</f>
        <v>Total I8</v>
      </c>
      <c r="I20" s="129">
        <f>SUM(I10:I19)</f>
        <v>0</v>
      </c>
      <c r="J20" s="6"/>
    </row>
    <row r="22" spans="1:10"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89" customWidth="1"/>
    <col min="8" max="8" width="10" customWidth="1"/>
    <col min="9" max="10" width="9.7109375" customWidth="1"/>
  </cols>
  <sheetData>
    <row r="1" spans="1:12">
      <c r="A1" s="268" t="str">
        <f>'Date initiale'!C3</f>
        <v>Universitatea de Arhitectură și Urbanism "Ion Mincu" București</v>
      </c>
      <c r="B1" s="268"/>
      <c r="C1" s="268"/>
    </row>
    <row r="2" spans="1:12">
      <c r="A2" s="268" t="str">
        <f>'Date initiale'!B4&amp;" "&amp;'Date initiale'!C4</f>
        <v>Facultatea ARHITECTURA</v>
      </c>
      <c r="B2" s="268"/>
      <c r="C2" s="268"/>
    </row>
    <row r="3" spans="1:12">
      <c r="A3" s="268" t="str">
        <f>'Date initiale'!B5&amp;" "&amp;'Date initiale'!C5</f>
        <v>Departamentul Sinteza proiectării de arhitectură</v>
      </c>
      <c r="B3" s="268"/>
      <c r="C3" s="268"/>
    </row>
    <row r="4" spans="1:12">
      <c r="A4" s="125" t="str">
        <f>'Date initiale'!C6&amp;", "&amp;'Date initiale'!C7</f>
        <v>Dordea Dragoș Mihai, 22</v>
      </c>
      <c r="B4" s="125"/>
      <c r="C4" s="125"/>
    </row>
    <row r="5" spans="1:12" s="189" customFormat="1">
      <c r="A5" s="125"/>
      <c r="B5" s="125"/>
      <c r="C5" s="125"/>
    </row>
    <row r="6" spans="1:12" ht="15.75">
      <c r="A6" s="450" t="s">
        <v>110</v>
      </c>
      <c r="B6" s="450"/>
      <c r="C6" s="450"/>
      <c r="D6" s="450"/>
      <c r="E6" s="450"/>
      <c r="F6" s="450"/>
      <c r="G6" s="450"/>
      <c r="H6" s="450"/>
      <c r="I6" s="450"/>
    </row>
    <row r="7" spans="1:12" ht="15.75" customHeight="1">
      <c r="A7" s="453" t="str">
        <f>'Descriere indicatori'!B12&amp;". "&amp;'Descriere indicatori'!C12</f>
        <v xml:space="preserve">I9. Studii in extenso apărute în volume colective publicate la edituri de prestigiu naţional* </v>
      </c>
      <c r="B7" s="453"/>
      <c r="C7" s="453"/>
      <c r="D7" s="453"/>
      <c r="E7" s="453"/>
      <c r="F7" s="453"/>
      <c r="G7" s="453"/>
      <c r="H7" s="453"/>
      <c r="I7" s="453"/>
      <c r="J7" s="190"/>
    </row>
    <row r="8" spans="1:12" ht="16.5" thickBot="1">
      <c r="A8" s="188"/>
      <c r="B8" s="188"/>
      <c r="C8" s="188"/>
      <c r="D8" s="188"/>
      <c r="E8" s="188"/>
      <c r="F8" s="188"/>
      <c r="G8" s="174"/>
      <c r="H8" s="188"/>
      <c r="I8" s="188"/>
      <c r="J8" s="188"/>
    </row>
    <row r="9" spans="1:12" ht="30.75" thickBot="1">
      <c r="A9" s="158" t="s">
        <v>55</v>
      </c>
      <c r="B9" s="159" t="s">
        <v>83</v>
      </c>
      <c r="C9" s="159" t="s">
        <v>56</v>
      </c>
      <c r="D9" s="159" t="s">
        <v>57</v>
      </c>
      <c r="E9" s="159" t="s">
        <v>80</v>
      </c>
      <c r="F9" s="160" t="s">
        <v>87</v>
      </c>
      <c r="G9" s="159" t="s">
        <v>58</v>
      </c>
      <c r="H9" s="159" t="s">
        <v>111</v>
      </c>
      <c r="I9" s="161" t="s">
        <v>90</v>
      </c>
      <c r="K9" s="274" t="s">
        <v>108</v>
      </c>
    </row>
    <row r="10" spans="1:12">
      <c r="A10" s="191">
        <v>1</v>
      </c>
      <c r="B10" s="181"/>
      <c r="C10" s="181"/>
      <c r="D10" s="181"/>
      <c r="E10" s="149"/>
      <c r="F10" s="150"/>
      <c r="G10" s="114"/>
      <c r="H10" s="150"/>
      <c r="I10" s="329"/>
      <c r="K10" s="275">
        <v>7</v>
      </c>
      <c r="L10" s="384" t="s">
        <v>249</v>
      </c>
    </row>
    <row r="11" spans="1:12">
      <c r="A11" s="192">
        <f>A10+1</f>
        <v>2</v>
      </c>
      <c r="B11" s="168"/>
      <c r="C11" s="168"/>
      <c r="D11" s="168"/>
      <c r="E11" s="183"/>
      <c r="F11" s="119"/>
      <c r="G11" s="119"/>
      <c r="H11" s="119"/>
      <c r="I11" s="325"/>
      <c r="K11" s="58"/>
    </row>
    <row r="12" spans="1:12">
      <c r="A12" s="192">
        <f t="shared" ref="A12:A19" si="0">A11+1</f>
        <v>3</v>
      </c>
      <c r="B12" s="168"/>
      <c r="C12" s="117"/>
      <c r="D12" s="168"/>
      <c r="E12" s="183"/>
      <c r="F12" s="119"/>
      <c r="G12" s="119"/>
      <c r="H12" s="119"/>
      <c r="I12" s="325"/>
    </row>
    <row r="13" spans="1:12">
      <c r="A13" s="192">
        <f t="shared" si="0"/>
        <v>4</v>
      </c>
      <c r="B13" s="168"/>
      <c r="C13" s="117"/>
      <c r="D13" s="168"/>
      <c r="E13" s="183"/>
      <c r="F13" s="119"/>
      <c r="G13" s="119"/>
      <c r="H13" s="119"/>
      <c r="I13" s="325"/>
    </row>
    <row r="14" spans="1:12">
      <c r="A14" s="192">
        <f t="shared" si="0"/>
        <v>5</v>
      </c>
      <c r="B14" s="193"/>
      <c r="C14" s="193"/>
      <c r="D14" s="193"/>
      <c r="E14" s="193"/>
      <c r="F14" s="193"/>
      <c r="G14" s="119"/>
      <c r="H14" s="193"/>
      <c r="I14" s="335"/>
    </row>
    <row r="15" spans="1:12">
      <c r="A15" s="192">
        <f t="shared" si="0"/>
        <v>6</v>
      </c>
      <c r="B15" s="193"/>
      <c r="C15" s="193"/>
      <c r="D15" s="193"/>
      <c r="E15" s="193"/>
      <c r="F15" s="193"/>
      <c r="G15" s="119"/>
      <c r="H15" s="193"/>
      <c r="I15" s="335"/>
    </row>
    <row r="16" spans="1:12">
      <c r="A16" s="192">
        <f t="shared" si="0"/>
        <v>7</v>
      </c>
      <c r="B16" s="193"/>
      <c r="C16" s="193"/>
      <c r="D16" s="193"/>
      <c r="E16" s="193"/>
      <c r="F16" s="193"/>
      <c r="G16" s="119"/>
      <c r="H16" s="193"/>
      <c r="I16" s="335"/>
    </row>
    <row r="17" spans="1:10">
      <c r="A17" s="192">
        <f t="shared" si="0"/>
        <v>8</v>
      </c>
      <c r="B17" s="193"/>
      <c r="C17" s="193"/>
      <c r="D17" s="193"/>
      <c r="E17" s="193"/>
      <c r="F17" s="193"/>
      <c r="G17" s="119"/>
      <c r="H17" s="193"/>
      <c r="I17" s="335"/>
    </row>
    <row r="18" spans="1:10">
      <c r="A18" s="192">
        <f t="shared" si="0"/>
        <v>9</v>
      </c>
      <c r="B18" s="193"/>
      <c r="C18" s="193"/>
      <c r="D18" s="193"/>
      <c r="E18" s="193"/>
      <c r="F18" s="193"/>
      <c r="G18" s="119"/>
      <c r="H18" s="193"/>
      <c r="I18" s="335"/>
    </row>
    <row r="19" spans="1:10" ht="15.75" thickBot="1">
      <c r="A19" s="153">
        <f t="shared" si="0"/>
        <v>10</v>
      </c>
      <c r="B19" s="194"/>
      <c r="C19" s="194"/>
      <c r="D19" s="194"/>
      <c r="E19" s="194"/>
      <c r="F19" s="194"/>
      <c r="G19" s="123"/>
      <c r="H19" s="194"/>
      <c r="I19" s="336"/>
    </row>
    <row r="20" spans="1:10" s="189" customFormat="1" ht="16.5" thickBot="1">
      <c r="A20" s="367"/>
      <c r="B20" s="125"/>
      <c r="C20" s="125"/>
      <c r="D20" s="125"/>
      <c r="E20" s="125"/>
      <c r="F20" s="125"/>
      <c r="G20" s="125"/>
      <c r="H20" s="128" t="str">
        <f>"Total "&amp;LEFT(A7,2)</f>
        <v>Total I9</v>
      </c>
      <c r="I20" s="129">
        <f>SUM(I10:I19)</f>
        <v>0</v>
      </c>
      <c r="J20" s="6"/>
    </row>
    <row r="22" spans="1:10"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5"/>
  <sheetViews>
    <sheetView workbookViewId="0">
      <selection activeCell="H24" sqref="H2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8" t="str">
        <f>'Date initiale'!C3</f>
        <v>Universitatea de Arhitectură și Urbanism "Ion Mincu" București</v>
      </c>
      <c r="B1" s="268"/>
      <c r="C1" s="268"/>
    </row>
    <row r="2" spans="1:12">
      <c r="A2" s="268" t="str">
        <f>'Date initiale'!B4&amp;" "&amp;'Date initiale'!C4</f>
        <v>Facultatea ARHITECTURA</v>
      </c>
      <c r="B2" s="268"/>
      <c r="C2" s="268"/>
    </row>
    <row r="3" spans="1:12">
      <c r="A3" s="268" t="str">
        <f>'Date initiale'!B5&amp;" "&amp;'Date initiale'!C5</f>
        <v>Departamentul Sinteza proiectării de arhitectură</v>
      </c>
      <c r="B3" s="268"/>
      <c r="C3" s="268"/>
    </row>
    <row r="4" spans="1:12">
      <c r="A4" s="125" t="str">
        <f>'Date initiale'!C6&amp;", "&amp;'Date initiale'!C7</f>
        <v>Dordea Dragoș Mihai, 22</v>
      </c>
      <c r="B4" s="125"/>
      <c r="C4" s="125"/>
    </row>
    <row r="5" spans="1:12" s="189" customFormat="1">
      <c r="A5" s="125"/>
      <c r="B5" s="125"/>
      <c r="C5" s="125"/>
    </row>
    <row r="6" spans="1:12" ht="15.75">
      <c r="A6" s="450" t="s">
        <v>110</v>
      </c>
      <c r="B6" s="450"/>
      <c r="C6" s="450"/>
      <c r="D6" s="450"/>
      <c r="E6" s="450"/>
      <c r="F6" s="450"/>
      <c r="G6" s="450"/>
      <c r="H6" s="450"/>
      <c r="I6" s="450"/>
    </row>
    <row r="7" spans="1:12" ht="39" customHeight="1">
      <c r="A7" s="453" t="str">
        <f>'Descriere indicatori'!B13&amp;". "&amp;'Descriere indicatori'!C13</f>
        <v xml:space="preserve">I10. Studii in extenso apărute în volume colective publicate la edituri recunoscute în domeniu*, precum şi studiile aferente proiectelor* </v>
      </c>
      <c r="B7" s="453"/>
      <c r="C7" s="453"/>
      <c r="D7" s="453"/>
      <c r="E7" s="453"/>
      <c r="F7" s="453"/>
      <c r="G7" s="453"/>
      <c r="H7" s="453"/>
      <c r="I7" s="453"/>
    </row>
    <row r="8" spans="1:12" s="189" customFormat="1" ht="17.25" customHeight="1" thickBot="1">
      <c r="A8" s="39"/>
      <c r="B8" s="188"/>
      <c r="C8" s="188"/>
      <c r="D8" s="188"/>
      <c r="E8" s="188"/>
      <c r="F8" s="188"/>
      <c r="G8" s="188"/>
      <c r="H8" s="188"/>
      <c r="I8" s="188"/>
    </row>
    <row r="9" spans="1:12" ht="30.75" thickBot="1">
      <c r="A9" s="158" t="s">
        <v>55</v>
      </c>
      <c r="B9" s="159" t="s">
        <v>83</v>
      </c>
      <c r="C9" s="159" t="s">
        <v>56</v>
      </c>
      <c r="D9" s="159" t="s">
        <v>57</v>
      </c>
      <c r="E9" s="159" t="s">
        <v>80</v>
      </c>
      <c r="F9" s="160" t="s">
        <v>87</v>
      </c>
      <c r="G9" s="159" t="s">
        <v>58</v>
      </c>
      <c r="H9" s="159" t="s">
        <v>111</v>
      </c>
      <c r="I9" s="161" t="s">
        <v>90</v>
      </c>
      <c r="K9" s="274" t="s">
        <v>108</v>
      </c>
    </row>
    <row r="10" spans="1:12" ht="15.75">
      <c r="A10" s="191">
        <v>1</v>
      </c>
      <c r="B10" s="113"/>
      <c r="C10" s="149"/>
      <c r="D10" s="244"/>
      <c r="E10" s="245"/>
      <c r="F10" s="149"/>
      <c r="G10" s="149"/>
      <c r="H10" s="149"/>
      <c r="I10" s="337"/>
      <c r="J10" s="203"/>
      <c r="K10" s="275" t="s">
        <v>160</v>
      </c>
      <c r="L10" s="384" t="s">
        <v>250</v>
      </c>
    </row>
    <row r="11" spans="1:12" ht="15.75">
      <c r="A11" s="246">
        <f>A10+1</f>
        <v>2</v>
      </c>
      <c r="B11" s="146"/>
      <c r="C11" s="169"/>
      <c r="D11" s="118"/>
      <c r="E11" s="183"/>
      <c r="F11" s="169"/>
      <c r="G11" s="169"/>
      <c r="H11" s="169"/>
      <c r="I11" s="330"/>
      <c r="J11" s="203"/>
      <c r="K11" s="58"/>
      <c r="L11" s="384" t="s">
        <v>251</v>
      </c>
    </row>
    <row r="12" spans="1:12">
      <c r="A12" s="246">
        <f t="shared" ref="A12:A19" si="0">A11+1</f>
        <v>3</v>
      </c>
      <c r="B12" s="146"/>
      <c r="C12" s="146"/>
      <c r="D12" s="146"/>
      <c r="E12" s="42"/>
      <c r="F12" s="119"/>
      <c r="G12" s="119"/>
      <c r="H12" s="119"/>
      <c r="I12" s="325"/>
    </row>
    <row r="13" spans="1:12">
      <c r="A13" s="246">
        <f t="shared" si="0"/>
        <v>4</v>
      </c>
      <c r="B13" s="118"/>
      <c r="C13" s="118"/>
      <c r="D13" s="146"/>
      <c r="E13" s="42"/>
      <c r="F13" s="119"/>
      <c r="G13" s="119"/>
      <c r="H13" s="119"/>
      <c r="I13" s="325"/>
    </row>
    <row r="14" spans="1:12">
      <c r="A14" s="246">
        <f t="shared" si="0"/>
        <v>5</v>
      </c>
      <c r="B14" s="146"/>
      <c r="C14" s="118"/>
      <c r="D14" s="118"/>
      <c r="E14" s="183"/>
      <c r="F14" s="119"/>
      <c r="G14" s="119"/>
      <c r="H14" s="119"/>
      <c r="I14" s="325"/>
    </row>
    <row r="15" spans="1:12">
      <c r="A15" s="246">
        <f t="shared" si="0"/>
        <v>6</v>
      </c>
      <c r="B15" s="168"/>
      <c r="C15" s="168"/>
      <c r="D15" s="168"/>
      <c r="E15" s="183"/>
      <c r="F15" s="119"/>
      <c r="G15" s="119"/>
      <c r="H15" s="119"/>
      <c r="I15" s="325"/>
    </row>
    <row r="16" spans="1:12">
      <c r="A16" s="246">
        <f t="shared" si="0"/>
        <v>7</v>
      </c>
      <c r="B16" s="168"/>
      <c r="C16" s="117"/>
      <c r="D16" s="168"/>
      <c r="E16" s="183"/>
      <c r="F16" s="119"/>
      <c r="G16" s="119"/>
      <c r="H16" s="119"/>
      <c r="I16" s="325"/>
    </row>
    <row r="17" spans="1:9">
      <c r="A17" s="246">
        <f t="shared" si="0"/>
        <v>8</v>
      </c>
      <c r="B17" s="168"/>
      <c r="C17" s="117"/>
      <c r="D17" s="168"/>
      <c r="E17" s="183"/>
      <c r="F17" s="119"/>
      <c r="G17" s="119"/>
      <c r="H17" s="119"/>
      <c r="I17" s="325"/>
    </row>
    <row r="18" spans="1:9">
      <c r="A18" s="246">
        <f t="shared" si="0"/>
        <v>9</v>
      </c>
      <c r="B18" s="183"/>
      <c r="C18" s="42"/>
      <c r="D18" s="42"/>
      <c r="E18" s="42"/>
      <c r="F18" s="119"/>
      <c r="G18" s="119"/>
      <c r="H18" s="119"/>
      <c r="I18" s="325"/>
    </row>
    <row r="19" spans="1:9" ht="15.75" thickBot="1">
      <c r="A19" s="247">
        <f t="shared" si="0"/>
        <v>10</v>
      </c>
      <c r="B19" s="154"/>
      <c r="C19" s="122"/>
      <c r="D19" s="122"/>
      <c r="E19" s="186"/>
      <c r="F19" s="123"/>
      <c r="G19" s="123"/>
      <c r="H19" s="123"/>
      <c r="I19" s="326"/>
    </row>
    <row r="20" spans="1:9" ht="15.75" thickBot="1">
      <c r="A20" s="367"/>
      <c r="B20" s="248"/>
      <c r="C20" s="152"/>
      <c r="D20" s="187"/>
      <c r="E20" s="187"/>
      <c r="F20" s="187"/>
      <c r="G20" s="187"/>
      <c r="H20" s="128" t="str">
        <f>"Total "&amp;LEFT(A7,3)</f>
        <v>Total I10</v>
      </c>
      <c r="I20" s="249">
        <f>SUM(I10:I19)</f>
        <v>0</v>
      </c>
    </row>
    <row r="21" spans="1:9">
      <c r="A21" s="22"/>
      <c r="B21" s="16"/>
      <c r="C21" s="18"/>
      <c r="D21" s="22"/>
    </row>
    <row r="22" spans="1:9"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row>
    <row r="23" spans="1:9" ht="48" customHeight="1">
      <c r="A23" s="45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52"/>
      <c r="C23" s="452"/>
      <c r="D23" s="452"/>
      <c r="E23" s="452"/>
      <c r="F23" s="452"/>
      <c r="G23" s="452"/>
      <c r="H23" s="452"/>
      <c r="I23" s="452"/>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6"/>
  <sheetViews>
    <sheetView workbookViewId="0">
      <selection activeCell="G10" sqref="G10"/>
    </sheetView>
  </sheetViews>
  <sheetFormatPr defaultRowHeight="15"/>
  <cols>
    <col min="1" max="1" width="5.140625" customWidth="1"/>
    <col min="2" max="2" width="20.42578125" customWidth="1"/>
    <col min="3" max="3" width="23.5703125" customWidth="1"/>
    <col min="4" max="4" width="21.42578125" customWidth="1"/>
    <col min="5" max="5" width="6.85546875" customWidth="1"/>
    <col min="6" max="6" width="10.5703125" customWidth="1"/>
    <col min="7" max="7" width="18.7109375" customWidth="1"/>
    <col min="8" max="8" width="10" customWidth="1"/>
    <col min="9" max="9" width="9.7109375" customWidth="1"/>
  </cols>
  <sheetData>
    <row r="1" spans="1:12">
      <c r="A1" s="268" t="str">
        <f>'Date initiale'!C3</f>
        <v>Universitatea de Arhitectură și Urbanism "Ion Mincu" București</v>
      </c>
      <c r="B1" s="268"/>
      <c r="C1" s="268"/>
    </row>
    <row r="2" spans="1:12">
      <c r="A2" s="268" t="str">
        <f>'Date initiale'!B4&amp;" "&amp;'Date initiale'!C4</f>
        <v>Facultatea ARHITECTURA</v>
      </c>
      <c r="B2" s="268"/>
      <c r="C2" s="268"/>
    </row>
    <row r="3" spans="1:12">
      <c r="A3" s="268" t="str">
        <f>'Date initiale'!B5&amp;" "&amp;'Date initiale'!C5</f>
        <v>Departamentul Sinteza proiectării de arhitectură</v>
      </c>
      <c r="B3" s="268"/>
      <c r="C3" s="268"/>
    </row>
    <row r="4" spans="1:12">
      <c r="A4" s="125" t="str">
        <f>'Date initiale'!C6&amp;", "&amp;'Date initiale'!C7</f>
        <v>Dordea Dragoș Mihai, 22</v>
      </c>
      <c r="B4" s="125"/>
      <c r="C4" s="125"/>
    </row>
    <row r="5" spans="1:12" s="189" customFormat="1">
      <c r="A5" s="125"/>
      <c r="B5" s="125"/>
      <c r="C5" s="125"/>
    </row>
    <row r="6" spans="1:12" ht="15.75">
      <c r="A6" s="450" t="s">
        <v>110</v>
      </c>
      <c r="B6" s="450"/>
      <c r="C6" s="450"/>
      <c r="D6" s="450"/>
      <c r="E6" s="450"/>
      <c r="F6" s="450"/>
      <c r="G6" s="450"/>
      <c r="H6" s="450"/>
      <c r="I6" s="450"/>
      <c r="J6" s="40"/>
    </row>
    <row r="7" spans="1:12" ht="39" customHeight="1">
      <c r="A7" s="453"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53"/>
      <c r="C7" s="453"/>
      <c r="D7" s="453"/>
      <c r="E7" s="453"/>
      <c r="F7" s="453"/>
      <c r="G7" s="453"/>
      <c r="H7" s="453"/>
      <c r="I7" s="453"/>
      <c r="J7" s="39"/>
    </row>
    <row r="8" spans="1:12" ht="19.5" customHeight="1" thickBot="1">
      <c r="A8" s="64"/>
      <c r="B8" s="64"/>
      <c r="C8" s="64"/>
      <c r="D8" s="64"/>
      <c r="E8" s="64"/>
      <c r="F8" s="64"/>
      <c r="G8" s="64"/>
      <c r="H8" s="64"/>
      <c r="I8" s="64"/>
      <c r="J8" s="39"/>
    </row>
    <row r="9" spans="1:12" ht="72.75" customHeight="1" thickBot="1">
      <c r="A9" s="235" t="s">
        <v>55</v>
      </c>
      <c r="B9" s="236" t="s">
        <v>83</v>
      </c>
      <c r="C9" s="237" t="s">
        <v>52</v>
      </c>
      <c r="D9" s="237" t="s">
        <v>134</v>
      </c>
      <c r="E9" s="236" t="s">
        <v>87</v>
      </c>
      <c r="F9" s="237" t="s">
        <v>53</v>
      </c>
      <c r="G9" s="237" t="s">
        <v>79</v>
      </c>
      <c r="H9" s="236" t="s">
        <v>54</v>
      </c>
      <c r="I9" s="243" t="s">
        <v>147</v>
      </c>
      <c r="J9" s="2"/>
      <c r="K9" s="274" t="s">
        <v>108</v>
      </c>
    </row>
    <row r="10" spans="1:12" ht="78.75">
      <c r="A10" s="66">
        <v>1</v>
      </c>
      <c r="B10" s="149" t="s">
        <v>273</v>
      </c>
      <c r="C10" s="149" t="s">
        <v>300</v>
      </c>
      <c r="D10" s="53" t="s">
        <v>384</v>
      </c>
      <c r="E10" s="65">
        <v>2015</v>
      </c>
      <c r="F10" s="421" t="s">
        <v>387</v>
      </c>
      <c r="G10" s="149" t="s">
        <v>301</v>
      </c>
      <c r="H10" s="31">
        <v>7</v>
      </c>
      <c r="I10" s="338">
        <v>10</v>
      </c>
      <c r="K10" s="275" t="s">
        <v>161</v>
      </c>
      <c r="L10" s="384" t="s">
        <v>252</v>
      </c>
    </row>
    <row r="11" spans="1:12" ht="31.5">
      <c r="A11" s="67">
        <f>A10+1</f>
        <v>2</v>
      </c>
      <c r="B11" s="21" t="s">
        <v>273</v>
      </c>
      <c r="C11" s="21" t="s">
        <v>381</v>
      </c>
      <c r="D11" s="21" t="s">
        <v>385</v>
      </c>
      <c r="E11" s="65">
        <v>2018</v>
      </c>
      <c r="F11" s="169" t="s">
        <v>382</v>
      </c>
      <c r="G11" s="20" t="s">
        <v>383</v>
      </c>
      <c r="H11" s="21" t="s">
        <v>379</v>
      </c>
      <c r="I11" s="339">
        <v>15</v>
      </c>
      <c r="K11" s="58"/>
    </row>
    <row r="12" spans="1:12" ht="45">
      <c r="A12" s="67">
        <f t="shared" ref="A12:A19" si="0">A11+1</f>
        <v>3</v>
      </c>
      <c r="B12" s="168" t="s">
        <v>273</v>
      </c>
      <c r="C12" s="117" t="s">
        <v>348</v>
      </c>
      <c r="D12" s="118" t="s">
        <v>386</v>
      </c>
      <c r="E12" s="65">
        <v>2018</v>
      </c>
      <c r="F12" s="119" t="s">
        <v>362</v>
      </c>
      <c r="G12" s="118" t="s">
        <v>350</v>
      </c>
      <c r="H12" s="119">
        <v>25</v>
      </c>
      <c r="I12" s="327">
        <v>10</v>
      </c>
    </row>
    <row r="13" spans="1:12" ht="15.75">
      <c r="A13" s="67">
        <f t="shared" si="0"/>
        <v>4</v>
      </c>
      <c r="B13" s="21"/>
      <c r="C13" s="21"/>
      <c r="D13" s="21"/>
      <c r="E13" s="21"/>
      <c r="F13" s="24"/>
      <c r="G13" s="21"/>
      <c r="H13" s="21"/>
      <c r="I13" s="339"/>
    </row>
    <row r="14" spans="1:12" ht="15.75">
      <c r="A14" s="67">
        <f t="shared" si="0"/>
        <v>5</v>
      </c>
      <c r="B14" s="21"/>
      <c r="C14" s="21"/>
      <c r="D14" s="21"/>
      <c r="E14" s="21"/>
      <c r="F14" s="119"/>
      <c r="G14" s="21"/>
      <c r="H14" s="21"/>
      <c r="I14" s="339"/>
    </row>
    <row r="15" spans="1:12" ht="15.75">
      <c r="A15" s="67">
        <f t="shared" si="0"/>
        <v>6</v>
      </c>
      <c r="B15" s="20"/>
      <c r="C15" s="21"/>
      <c r="D15" s="21"/>
      <c r="E15" s="20"/>
      <c r="F15" s="20"/>
      <c r="G15" s="20"/>
      <c r="H15" s="20"/>
      <c r="I15" s="339"/>
    </row>
    <row r="16" spans="1:12" ht="15.75">
      <c r="A16" s="67">
        <f t="shared" si="0"/>
        <v>7</v>
      </c>
      <c r="B16" s="20"/>
      <c r="C16" s="20"/>
      <c r="D16" s="21"/>
      <c r="E16" s="20"/>
      <c r="F16" s="20"/>
      <c r="G16" s="21"/>
      <c r="H16" s="20"/>
      <c r="I16" s="339"/>
    </row>
    <row r="17" spans="1:10" ht="15.75">
      <c r="A17" s="67">
        <f t="shared" si="0"/>
        <v>8</v>
      </c>
      <c r="B17" s="21"/>
      <c r="C17" s="21"/>
      <c r="D17" s="21"/>
      <c r="E17" s="20"/>
      <c r="F17" s="20"/>
      <c r="G17" s="21"/>
      <c r="H17" s="20"/>
      <c r="I17" s="339"/>
    </row>
    <row r="18" spans="1:10" ht="15.75">
      <c r="A18" s="67">
        <f t="shared" si="0"/>
        <v>9</v>
      </c>
      <c r="B18" s="21"/>
      <c r="C18" s="21"/>
      <c r="D18" s="21"/>
      <c r="E18" s="21"/>
      <c r="F18" s="29"/>
      <c r="G18" s="23"/>
      <c r="H18" s="21"/>
      <c r="I18" s="340"/>
      <c r="J18" s="25"/>
    </row>
    <row r="19" spans="1:10" ht="16.5" thickBot="1">
      <c r="A19" s="68">
        <f t="shared" si="0"/>
        <v>10</v>
      </c>
      <c r="B19" s="52"/>
      <c r="C19" s="69"/>
      <c r="D19" s="52"/>
      <c r="E19" s="52"/>
      <c r="F19" s="69"/>
      <c r="G19" s="69"/>
      <c r="H19" s="69"/>
      <c r="I19" s="341"/>
    </row>
    <row r="20" spans="1:10" ht="16.5" thickBot="1">
      <c r="A20" s="366"/>
      <c r="C20" s="22"/>
      <c r="D20" s="27"/>
      <c r="E20" s="18"/>
      <c r="H20" s="128" t="str">
        <f>"Total "&amp;LEFT(A7,4)</f>
        <v>Total I11a</v>
      </c>
      <c r="I20" s="388">
        <f>SUM(I10:I19)</f>
        <v>35</v>
      </c>
    </row>
    <row r="21" spans="1:10" ht="15.75">
      <c r="A21" s="56"/>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1"/>
  <sheetViews>
    <sheetView workbookViewId="0">
      <selection activeCell="D18" sqref="D18"/>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89" customWidth="1"/>
    <col min="8" max="8" width="9.7109375" customWidth="1"/>
  </cols>
  <sheetData>
    <row r="1" spans="1:11" ht="15.75">
      <c r="A1" s="268" t="str">
        <f>'Date initiale'!C3</f>
        <v>Universitatea de Arhitectură și Urbanism "Ion Mincu" București</v>
      </c>
      <c r="B1" s="268"/>
      <c r="C1" s="268"/>
      <c r="D1" s="17"/>
    </row>
    <row r="2" spans="1:11" ht="15.75">
      <c r="A2" s="268" t="str">
        <f>'Date initiale'!B4&amp;" "&amp;'Date initiale'!C4</f>
        <v>Facultatea ARHITECTURA</v>
      </c>
      <c r="B2" s="268"/>
      <c r="C2" s="268"/>
      <c r="D2" s="17"/>
    </row>
    <row r="3" spans="1:11" ht="15.75">
      <c r="A3" s="268" t="str">
        <f>'Date initiale'!B5&amp;" "&amp;'Date initiale'!C5</f>
        <v>Departamentul Sinteza proiectării de arhitectură</v>
      </c>
      <c r="B3" s="268"/>
      <c r="C3" s="268"/>
      <c r="D3" s="17"/>
    </row>
    <row r="4" spans="1:11">
      <c r="A4" s="125" t="str">
        <f>'Date initiale'!C6&amp;", "&amp;'Date initiale'!C7</f>
        <v>Dordea Dragoș Mihai, 22</v>
      </c>
      <c r="B4" s="125"/>
      <c r="C4" s="125"/>
    </row>
    <row r="5" spans="1:11" s="189" customFormat="1">
      <c r="A5" s="125"/>
      <c r="B5" s="125"/>
      <c r="C5" s="125"/>
    </row>
    <row r="6" spans="1:11" ht="15.75">
      <c r="A6" s="450" t="s">
        <v>110</v>
      </c>
      <c r="B6" s="450"/>
      <c r="C6" s="450"/>
      <c r="D6" s="450"/>
      <c r="E6" s="450"/>
      <c r="F6" s="450"/>
      <c r="G6" s="450"/>
      <c r="H6" s="450"/>
      <c r="I6" s="40"/>
      <c r="J6" s="40"/>
    </row>
    <row r="7" spans="1:11" ht="48" customHeight="1">
      <c r="A7" s="453"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53"/>
      <c r="C7" s="453"/>
      <c r="D7" s="453"/>
      <c r="E7" s="453"/>
      <c r="F7" s="453"/>
      <c r="G7" s="453"/>
      <c r="H7" s="453"/>
      <c r="I7" s="190"/>
      <c r="J7" s="190"/>
    </row>
    <row r="8" spans="1:11" ht="21.75" customHeight="1" thickBot="1">
      <c r="A8" s="62"/>
      <c r="B8" s="62"/>
      <c r="C8" s="62"/>
      <c r="D8" s="62"/>
      <c r="E8" s="62"/>
      <c r="F8" s="62"/>
      <c r="G8" s="62"/>
      <c r="H8" s="62"/>
    </row>
    <row r="9" spans="1:11" ht="30.75" thickBot="1">
      <c r="A9" s="158" t="s">
        <v>55</v>
      </c>
      <c r="B9" s="222" t="s">
        <v>83</v>
      </c>
      <c r="C9" s="222" t="s">
        <v>136</v>
      </c>
      <c r="D9" s="222" t="s">
        <v>137</v>
      </c>
      <c r="E9" s="222" t="s">
        <v>75</v>
      </c>
      <c r="F9" s="222" t="s">
        <v>76</v>
      </c>
      <c r="G9" s="238" t="s">
        <v>135</v>
      </c>
      <c r="H9" s="243" t="s">
        <v>147</v>
      </c>
      <c r="J9" s="274" t="s">
        <v>108</v>
      </c>
    </row>
    <row r="10" spans="1:11" ht="60">
      <c r="A10" s="204">
        <v>1</v>
      </c>
      <c r="B10" s="131" t="s">
        <v>273</v>
      </c>
      <c r="C10" s="131" t="s">
        <v>302</v>
      </c>
      <c r="D10" s="205" t="s">
        <v>303</v>
      </c>
      <c r="E10" s="206">
        <v>2016</v>
      </c>
      <c r="F10" s="398" t="s">
        <v>304</v>
      </c>
      <c r="G10" s="207"/>
      <c r="H10" s="342">
        <v>10</v>
      </c>
      <c r="J10" s="275" t="s">
        <v>253</v>
      </c>
      <c r="K10" s="384" t="s">
        <v>256</v>
      </c>
    </row>
    <row r="11" spans="1:11">
      <c r="A11" s="208">
        <f>A10+1</f>
        <v>2</v>
      </c>
      <c r="B11" s="134"/>
      <c r="C11" s="134"/>
      <c r="D11" s="134"/>
      <c r="E11" s="134"/>
      <c r="F11" s="209"/>
      <c r="G11" s="210"/>
      <c r="H11" s="330"/>
      <c r="J11" s="275" t="s">
        <v>254</v>
      </c>
    </row>
    <row r="12" spans="1:11" ht="15.75">
      <c r="A12" s="208">
        <f t="shared" ref="A12:A19" si="0">A11+1</f>
        <v>3</v>
      </c>
      <c r="B12" s="212"/>
      <c r="C12" s="212"/>
      <c r="D12" s="212"/>
      <c r="E12" s="212"/>
      <c r="F12" s="213"/>
      <c r="G12" s="214"/>
      <c r="H12" s="343"/>
      <c r="I12" s="26"/>
      <c r="J12" s="275" t="s">
        <v>255</v>
      </c>
    </row>
    <row r="13" spans="1:11" ht="15.75">
      <c r="A13" s="208">
        <f t="shared" si="0"/>
        <v>4</v>
      </c>
      <c r="B13" s="134"/>
      <c r="C13" s="134"/>
      <c r="D13" s="134"/>
      <c r="E13" s="134"/>
      <c r="F13" s="209"/>
      <c r="G13" s="210"/>
      <c r="H13" s="330"/>
      <c r="I13" s="26"/>
    </row>
    <row r="14" spans="1:11" s="189" customFormat="1">
      <c r="A14" s="208">
        <f t="shared" si="0"/>
        <v>5</v>
      </c>
      <c r="B14" s="134"/>
      <c r="C14" s="134"/>
      <c r="D14" s="134"/>
      <c r="E14" s="134"/>
      <c r="F14" s="209"/>
      <c r="G14" s="210"/>
      <c r="H14" s="330"/>
    </row>
    <row r="15" spans="1:11" s="189" customFormat="1" ht="15.75">
      <c r="A15" s="208">
        <f t="shared" si="0"/>
        <v>6</v>
      </c>
      <c r="B15" s="134"/>
      <c r="C15" s="134"/>
      <c r="D15" s="134"/>
      <c r="E15" s="134"/>
      <c r="F15" s="209"/>
      <c r="G15" s="210"/>
      <c r="H15" s="330"/>
      <c r="I15" s="26"/>
    </row>
    <row r="16" spans="1:11" s="189" customFormat="1">
      <c r="A16" s="208">
        <f t="shared" si="0"/>
        <v>7</v>
      </c>
      <c r="B16" s="134"/>
      <c r="C16" s="134"/>
      <c r="D16" s="134"/>
      <c r="E16" s="134"/>
      <c r="F16" s="209"/>
      <c r="G16" s="210"/>
      <c r="H16" s="330"/>
    </row>
    <row r="17" spans="1:9" s="189" customFormat="1" ht="15.75">
      <c r="A17" s="208">
        <f t="shared" si="0"/>
        <v>8</v>
      </c>
      <c r="B17" s="212"/>
      <c r="C17" s="212"/>
      <c r="D17" s="212"/>
      <c r="E17" s="212"/>
      <c r="F17" s="213"/>
      <c r="G17" s="214"/>
      <c r="H17" s="343"/>
      <c r="I17" s="26"/>
    </row>
    <row r="18" spans="1:9" s="189" customFormat="1" ht="15.75">
      <c r="A18" s="208">
        <f t="shared" si="0"/>
        <v>9</v>
      </c>
      <c r="B18" s="134"/>
      <c r="C18" s="134"/>
      <c r="D18" s="134"/>
      <c r="E18" s="134"/>
      <c r="F18" s="209"/>
      <c r="G18" s="210"/>
      <c r="H18" s="330"/>
      <c r="I18" s="26"/>
    </row>
    <row r="19" spans="1:9" ht="15.75" thickBot="1">
      <c r="A19" s="215">
        <f t="shared" si="0"/>
        <v>10</v>
      </c>
      <c r="B19" s="140"/>
      <c r="C19" s="140"/>
      <c r="D19" s="140"/>
      <c r="E19" s="140"/>
      <c r="F19" s="216"/>
      <c r="G19" s="217"/>
      <c r="H19" s="344"/>
    </row>
    <row r="20" spans="1:9" ht="15.75" thickBot="1">
      <c r="A20" s="365"/>
      <c r="B20" s="219"/>
      <c r="C20" s="219"/>
      <c r="D20" s="219"/>
      <c r="E20" s="219"/>
      <c r="F20" s="220"/>
      <c r="G20" s="162" t="str">
        <f>"Total "&amp;LEFT(A7,4)</f>
        <v>Total I11b</v>
      </c>
      <c r="H20" s="283">
        <f>SUM(H10:H19)</f>
        <v>10</v>
      </c>
    </row>
    <row r="21" spans="1:9" ht="15.7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7"/>
  <sheetViews>
    <sheetView topLeftCell="A6" workbookViewId="0">
      <selection activeCell="F25" sqref="F25"/>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68" t="str">
        <f>'Date initiale'!C3</f>
        <v>Universitatea de Arhitectură și Urbanism "Ion Mincu" București</v>
      </c>
      <c r="B1" s="268"/>
      <c r="C1" s="268"/>
    </row>
    <row r="2" spans="1:10">
      <c r="A2" s="268" t="str">
        <f>'Date initiale'!B4&amp;" "&amp;'Date initiale'!C4</f>
        <v>Facultatea ARHITECTURA</v>
      </c>
      <c r="B2" s="268"/>
      <c r="C2" s="268"/>
    </row>
    <row r="3" spans="1:10">
      <c r="A3" s="268" t="str">
        <f>'Date initiale'!B5&amp;" "&amp;'Date initiale'!C5</f>
        <v>Departamentul Sinteza proiectării de arhitectură</v>
      </c>
      <c r="B3" s="268"/>
      <c r="C3" s="268"/>
    </row>
    <row r="4" spans="1:10">
      <c r="A4" s="125" t="str">
        <f>'Date initiale'!C6&amp;", "&amp;'Date initiale'!C7</f>
        <v>Dordea Dragoș Mihai, 22</v>
      </c>
      <c r="B4" s="125"/>
      <c r="C4" s="125"/>
    </row>
    <row r="5" spans="1:10" s="189" customFormat="1">
      <c r="A5" s="125"/>
      <c r="B5" s="125"/>
      <c r="C5" s="125"/>
    </row>
    <row r="6" spans="1:10" ht="15.75">
      <c r="A6" s="455" t="s">
        <v>110</v>
      </c>
      <c r="B6" s="455"/>
      <c r="C6" s="455"/>
      <c r="D6" s="455"/>
      <c r="E6" s="455"/>
      <c r="F6" s="455"/>
      <c r="G6" s="455"/>
    </row>
    <row r="7" spans="1:10" ht="15.75">
      <c r="A7" s="453" t="str">
        <f>'Descriere indicatori'!B14&amp;"c. "&amp;'Descriere indicatori'!C16</f>
        <v>I11c. Susţinere comunicare publică în cadrul conferinţelor, colocviilor, seminariilor internaţionale/naţionale</v>
      </c>
      <c r="B7" s="453"/>
      <c r="C7" s="453"/>
      <c r="D7" s="453"/>
      <c r="E7" s="453"/>
      <c r="F7" s="453"/>
      <c r="G7" s="453"/>
      <c r="H7" s="190"/>
    </row>
    <row r="8" spans="1:10" s="189" customFormat="1" ht="16.5" thickBot="1">
      <c r="A8" s="188"/>
      <c r="B8" s="188"/>
      <c r="C8" s="188"/>
      <c r="D8" s="188"/>
      <c r="E8" s="188"/>
      <c r="F8" s="188"/>
      <c r="G8" s="188"/>
      <c r="H8" s="188"/>
    </row>
    <row r="9" spans="1:10" ht="30.75" thickBot="1">
      <c r="A9" s="158" t="s">
        <v>55</v>
      </c>
      <c r="B9" s="222" t="s">
        <v>83</v>
      </c>
      <c r="C9" s="222" t="s">
        <v>73</v>
      </c>
      <c r="D9" s="222" t="s">
        <v>74</v>
      </c>
      <c r="E9" s="222" t="s">
        <v>75</v>
      </c>
      <c r="F9" s="222" t="s">
        <v>76</v>
      </c>
      <c r="G9" s="243" t="s">
        <v>147</v>
      </c>
      <c r="I9" s="274" t="s">
        <v>108</v>
      </c>
    </row>
    <row r="10" spans="1:10" ht="30">
      <c r="A10" s="224">
        <v>1</v>
      </c>
      <c r="B10" s="134" t="s">
        <v>273</v>
      </c>
      <c r="C10" s="134" t="s">
        <v>292</v>
      </c>
      <c r="D10" s="134" t="s">
        <v>305</v>
      </c>
      <c r="E10" s="134">
        <v>2012</v>
      </c>
      <c r="F10" s="209" t="s">
        <v>306</v>
      </c>
      <c r="G10" s="330">
        <v>5</v>
      </c>
      <c r="I10" s="275" t="s">
        <v>163</v>
      </c>
      <c r="J10" s="384" t="s">
        <v>257</v>
      </c>
    </row>
    <row r="11" spans="1:10" ht="30">
      <c r="A11" s="225">
        <f>A10+1</f>
        <v>2</v>
      </c>
      <c r="B11" s="134" t="s">
        <v>273</v>
      </c>
      <c r="C11" s="134" t="s">
        <v>307</v>
      </c>
      <c r="D11" s="134" t="s">
        <v>305</v>
      </c>
      <c r="E11" s="134">
        <v>2012</v>
      </c>
      <c r="F11" s="209" t="s">
        <v>306</v>
      </c>
      <c r="G11" s="330">
        <v>5</v>
      </c>
    </row>
    <row r="12" spans="1:10">
      <c r="A12" s="225">
        <f t="shared" ref="A12:A20" si="0">A11+1</f>
        <v>3</v>
      </c>
      <c r="B12" s="138" t="s">
        <v>273</v>
      </c>
      <c r="C12" s="229" t="s">
        <v>308</v>
      </c>
      <c r="D12" s="227" t="s">
        <v>309</v>
      </c>
      <c r="E12" s="227">
        <v>2014</v>
      </c>
      <c r="F12" s="228" t="s">
        <v>310</v>
      </c>
      <c r="G12" s="345">
        <v>3</v>
      </c>
    </row>
    <row r="13" spans="1:10" ht="30">
      <c r="A13" s="225">
        <f t="shared" si="0"/>
        <v>4</v>
      </c>
      <c r="B13" s="399" t="s">
        <v>273</v>
      </c>
      <c r="C13" s="226" t="s">
        <v>311</v>
      </c>
      <c r="D13" s="400" t="s">
        <v>309</v>
      </c>
      <c r="E13" s="401">
        <v>2014</v>
      </c>
      <c r="F13" s="402" t="s">
        <v>310</v>
      </c>
      <c r="G13" s="403">
        <v>3</v>
      </c>
    </row>
    <row r="14" spans="1:10">
      <c r="A14" s="225">
        <f t="shared" si="0"/>
        <v>5</v>
      </c>
      <c r="B14" s="138" t="s">
        <v>273</v>
      </c>
      <c r="C14" s="229" t="s">
        <v>300</v>
      </c>
      <c r="D14" s="404" t="s">
        <v>312</v>
      </c>
      <c r="E14" s="227">
        <v>2014</v>
      </c>
      <c r="F14" s="227" t="s">
        <v>313</v>
      </c>
      <c r="G14" s="345">
        <v>3</v>
      </c>
    </row>
    <row r="15" spans="1:10" ht="30">
      <c r="A15" s="225">
        <f t="shared" si="0"/>
        <v>6</v>
      </c>
      <c r="B15" s="134" t="s">
        <v>273</v>
      </c>
      <c r="C15" s="134" t="s">
        <v>356</v>
      </c>
      <c r="D15" s="134" t="s">
        <v>357</v>
      </c>
      <c r="E15" s="134">
        <v>2017</v>
      </c>
      <c r="F15" s="230" t="s">
        <v>358</v>
      </c>
      <c r="G15" s="330">
        <v>5</v>
      </c>
    </row>
    <row r="16" spans="1:10" ht="30">
      <c r="A16" s="225">
        <f t="shared" si="0"/>
        <v>7</v>
      </c>
      <c r="B16" s="134" t="s">
        <v>273</v>
      </c>
      <c r="C16" s="134" t="s">
        <v>348</v>
      </c>
      <c r="D16" s="134" t="s">
        <v>363</v>
      </c>
      <c r="E16" s="134">
        <v>2018</v>
      </c>
      <c r="F16" s="209" t="s">
        <v>362</v>
      </c>
      <c r="G16" s="330">
        <v>3</v>
      </c>
    </row>
    <row r="17" spans="1:7" s="189" customFormat="1" ht="45">
      <c r="A17" s="225">
        <f t="shared" si="0"/>
        <v>8</v>
      </c>
      <c r="B17" s="134" t="s">
        <v>273</v>
      </c>
      <c r="C17" s="134" t="s">
        <v>308</v>
      </c>
      <c r="D17" s="134" t="s">
        <v>388</v>
      </c>
      <c r="E17" s="134">
        <v>2018</v>
      </c>
      <c r="F17" s="209" t="s">
        <v>389</v>
      </c>
      <c r="G17" s="330">
        <v>5</v>
      </c>
    </row>
    <row r="18" spans="1:7" ht="45">
      <c r="A18" s="225">
        <f t="shared" si="0"/>
        <v>9</v>
      </c>
      <c r="B18" s="134" t="s">
        <v>360</v>
      </c>
      <c r="C18" s="134" t="s">
        <v>361</v>
      </c>
      <c r="D18" s="134" t="s">
        <v>359</v>
      </c>
      <c r="E18" s="134">
        <v>2021</v>
      </c>
      <c r="F18" s="209" t="s">
        <v>364</v>
      </c>
      <c r="G18" s="330">
        <v>5</v>
      </c>
    </row>
    <row r="19" spans="1:7" ht="45">
      <c r="A19" s="225">
        <f t="shared" si="0"/>
        <v>10</v>
      </c>
      <c r="B19" s="134" t="s">
        <v>365</v>
      </c>
      <c r="C19" s="134" t="s">
        <v>366</v>
      </c>
      <c r="D19" s="134" t="s">
        <v>359</v>
      </c>
      <c r="E19" s="134">
        <v>2021</v>
      </c>
      <c r="F19" s="209" t="s">
        <v>364</v>
      </c>
      <c r="G19" s="330">
        <v>5</v>
      </c>
    </row>
    <row r="20" spans="1:7" ht="15.75" thickBot="1">
      <c r="A20" s="225">
        <f t="shared" si="0"/>
        <v>11</v>
      </c>
      <c r="B20" s="140"/>
      <c r="C20" s="231"/>
      <c r="D20" s="232"/>
      <c r="E20" s="140"/>
      <c r="F20" s="233"/>
      <c r="G20" s="344"/>
    </row>
    <row r="21" spans="1:7" ht="15.75" thickBot="1">
      <c r="A21" s="360"/>
      <c r="B21" s="220"/>
      <c r="C21" s="220"/>
      <c r="D21" s="234"/>
      <c r="E21" s="220"/>
      <c r="F21" s="162" t="str">
        <f>"Total "&amp;LEFT(A7,4)</f>
        <v>Total I11c</v>
      </c>
      <c r="G21" s="163">
        <f>SUM(G10:G20)</f>
        <v>42</v>
      </c>
    </row>
    <row r="22" spans="1:7">
      <c r="D22" s="35"/>
    </row>
    <row r="23" spans="1:7">
      <c r="D23" s="35"/>
    </row>
    <row r="24" spans="1:7">
      <c r="B24" s="35"/>
      <c r="D24" s="35"/>
    </row>
    <row r="25" spans="1:7">
      <c r="B25" s="35"/>
      <c r="D25" s="35"/>
    </row>
    <row r="26" spans="1:7">
      <c r="B26" s="18"/>
      <c r="D26" s="18"/>
    </row>
    <row r="27" spans="1:7">
      <c r="B27"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18"/>
  <sheetViews>
    <sheetView topLeftCell="A6" workbookViewId="0">
      <selection activeCell="D22" sqref="D22"/>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9" customWidth="1"/>
    <col min="7" max="7" width="10" customWidth="1"/>
    <col min="8" max="8" width="9.7109375" customWidth="1"/>
  </cols>
  <sheetData>
    <row r="1" spans="1:11" ht="15.75">
      <c r="A1" s="268" t="str">
        <f>'Date initiale'!C3</f>
        <v>Universitatea de Arhitectură și Urbanism "Ion Mincu" București</v>
      </c>
      <c r="B1" s="268"/>
      <c r="C1" s="268"/>
      <c r="D1" s="17"/>
      <c r="E1" s="17"/>
      <c r="F1" s="17"/>
    </row>
    <row r="2" spans="1:11" ht="15.75">
      <c r="A2" s="268" t="str">
        <f>'Date initiale'!B4&amp;" "&amp;'Date initiale'!C4</f>
        <v>Facultatea ARHITECTURA</v>
      </c>
      <c r="B2" s="268"/>
      <c r="C2" s="268"/>
      <c r="D2" s="17"/>
      <c r="E2" s="17"/>
      <c r="F2" s="17"/>
    </row>
    <row r="3" spans="1:11" ht="15.75">
      <c r="A3" s="268" t="str">
        <f>'Date initiale'!B5&amp;" "&amp;'Date initiale'!C5</f>
        <v>Departamentul Sinteza proiectării de arhitectură</v>
      </c>
      <c r="B3" s="268"/>
      <c r="C3" s="268"/>
      <c r="D3" s="17"/>
      <c r="E3" s="17"/>
      <c r="F3" s="17"/>
    </row>
    <row r="4" spans="1:11" ht="15.75">
      <c r="A4" s="269" t="str">
        <f>'Date initiale'!C6&amp;", "&amp;'Date initiale'!C7</f>
        <v>Dordea Dragoș Mihai, 22</v>
      </c>
      <c r="B4" s="269"/>
      <c r="C4" s="269"/>
      <c r="D4" s="17"/>
      <c r="E4" s="17"/>
      <c r="F4" s="17"/>
    </row>
    <row r="5" spans="1:11" s="189" customFormat="1" ht="15.75">
      <c r="A5" s="269"/>
      <c r="B5" s="269"/>
      <c r="C5" s="269"/>
      <c r="D5" s="17"/>
      <c r="E5" s="17"/>
      <c r="F5" s="17"/>
    </row>
    <row r="6" spans="1:11" ht="15.75">
      <c r="A6" s="450" t="s">
        <v>110</v>
      </c>
      <c r="B6" s="450"/>
      <c r="C6" s="450"/>
      <c r="D6" s="450"/>
      <c r="E6" s="450"/>
      <c r="F6" s="450"/>
      <c r="G6" s="450"/>
      <c r="H6" s="450"/>
    </row>
    <row r="7" spans="1:11" ht="50.25" customHeight="1">
      <c r="A7" s="453"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53"/>
      <c r="C7" s="453"/>
      <c r="D7" s="453"/>
      <c r="E7" s="453"/>
      <c r="F7" s="453"/>
      <c r="G7" s="453"/>
      <c r="H7" s="453"/>
      <c r="I7" s="33"/>
      <c r="K7" s="33"/>
    </row>
    <row r="8" spans="1:11" ht="16.5" thickBot="1">
      <c r="A8" s="55"/>
      <c r="B8" s="55"/>
      <c r="C8" s="55"/>
      <c r="D8" s="55"/>
      <c r="E8" s="55"/>
      <c r="F8" s="55"/>
      <c r="G8" s="55"/>
      <c r="H8" s="55"/>
    </row>
    <row r="9" spans="1:11" ht="46.5" customHeight="1" thickBot="1">
      <c r="A9" s="158" t="s">
        <v>55</v>
      </c>
      <c r="B9" s="222" t="s">
        <v>72</v>
      </c>
      <c r="C9" s="242" t="s">
        <v>70</v>
      </c>
      <c r="D9" s="242" t="s">
        <v>71</v>
      </c>
      <c r="E9" s="222" t="s">
        <v>139</v>
      </c>
      <c r="F9" s="222" t="s">
        <v>138</v>
      </c>
      <c r="G9" s="242" t="s">
        <v>87</v>
      </c>
      <c r="H9" s="243" t="s">
        <v>147</v>
      </c>
      <c r="J9" s="274" t="s">
        <v>108</v>
      </c>
    </row>
    <row r="10" spans="1:11" ht="74.25" customHeight="1">
      <c r="A10" s="204">
        <v>1</v>
      </c>
      <c r="B10" s="131"/>
      <c r="C10" s="134" t="s">
        <v>318</v>
      </c>
      <c r="D10" s="134" t="s">
        <v>319</v>
      </c>
      <c r="E10" s="134" t="s">
        <v>368</v>
      </c>
      <c r="F10" s="134" t="s">
        <v>314</v>
      </c>
      <c r="G10" s="134" t="s">
        <v>317</v>
      </c>
      <c r="H10" s="330">
        <f>30/8</f>
        <v>3.75</v>
      </c>
      <c r="J10" s="275" t="s">
        <v>164</v>
      </c>
      <c r="K10" s="384" t="s">
        <v>258</v>
      </c>
    </row>
    <row r="11" spans="1:11">
      <c r="A11" s="240">
        <f>A10+1</f>
        <v>2</v>
      </c>
      <c r="B11" s="134"/>
      <c r="C11" s="134" t="s">
        <v>367</v>
      </c>
      <c r="D11" s="134" t="s">
        <v>371</v>
      </c>
      <c r="E11" s="134" t="s">
        <v>368</v>
      </c>
      <c r="F11" s="134" t="s">
        <v>323</v>
      </c>
      <c r="G11" s="134" t="s">
        <v>369</v>
      </c>
      <c r="H11" s="330">
        <v>30</v>
      </c>
      <c r="J11" s="58"/>
    </row>
    <row r="12" spans="1:11" ht="20.25" customHeight="1">
      <c r="A12" s="240">
        <f t="shared" ref="A12:A15" si="0">A11+1</f>
        <v>3</v>
      </c>
      <c r="B12" s="134"/>
      <c r="C12" s="134" t="s">
        <v>370</v>
      </c>
      <c r="D12" s="134" t="s">
        <v>372</v>
      </c>
      <c r="E12" s="134" t="s">
        <v>368</v>
      </c>
      <c r="F12" s="134" t="s">
        <v>373</v>
      </c>
      <c r="G12" s="134" t="s">
        <v>374</v>
      </c>
      <c r="H12" s="330">
        <v>30</v>
      </c>
    </row>
    <row r="13" spans="1:11" s="189" customFormat="1">
      <c r="A13" s="240">
        <f t="shared" si="0"/>
        <v>4</v>
      </c>
      <c r="B13" s="134"/>
      <c r="C13" s="134"/>
      <c r="D13" s="134"/>
      <c r="E13" s="134"/>
      <c r="F13" s="134"/>
      <c r="G13" s="134"/>
      <c r="H13" s="330"/>
    </row>
    <row r="14" spans="1:11">
      <c r="A14" s="240">
        <f t="shared" si="0"/>
        <v>5</v>
      </c>
      <c r="B14" s="209"/>
      <c r="C14" s="134"/>
      <c r="D14" s="134"/>
      <c r="E14" s="134"/>
      <c r="F14" s="134"/>
      <c r="G14" s="134"/>
      <c r="H14" s="334"/>
    </row>
    <row r="15" spans="1:11" ht="15.75" thickBot="1">
      <c r="A15" s="240">
        <f t="shared" si="0"/>
        <v>6</v>
      </c>
      <c r="B15" s="233"/>
      <c r="C15" s="231"/>
      <c r="D15" s="140"/>
      <c r="E15" s="140"/>
      <c r="F15" s="140"/>
      <c r="G15" s="140"/>
      <c r="H15" s="344"/>
    </row>
    <row r="16" spans="1:11" ht="15.75" thickBot="1">
      <c r="A16" s="360"/>
      <c r="B16" s="220"/>
      <c r="C16" s="220"/>
      <c r="D16" s="220"/>
      <c r="E16" s="220"/>
      <c r="F16" s="220"/>
      <c r="G16" s="162" t="str">
        <f>"Total "&amp;LEFT(A7,3)</f>
        <v>Total I12</v>
      </c>
      <c r="H16" s="163">
        <f>SUM(H10:H15)</f>
        <v>63.75</v>
      </c>
    </row>
    <row r="18" spans="1:8" ht="53.25" customHeight="1">
      <c r="A18" s="45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8" s="452"/>
      <c r="C18" s="452"/>
      <c r="D18" s="452"/>
      <c r="E18" s="452"/>
      <c r="F18" s="452"/>
      <c r="G18" s="452"/>
      <c r="H18" s="452"/>
    </row>
  </sheetData>
  <mergeCells count="3">
    <mergeCell ref="A7:H7"/>
    <mergeCell ref="A6:H6"/>
    <mergeCell ref="A18:H18"/>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C10"/>
  <sheetViews>
    <sheetView showGridLines="0" showRowColHeaders="0" tabSelected="1" zoomScale="130" zoomScaleNormal="130" workbookViewId="0">
      <selection activeCell="E5" sqref="E5"/>
    </sheetView>
  </sheetViews>
  <sheetFormatPr defaultRowHeight="15"/>
  <cols>
    <col min="1" max="1" width="9.140625" style="189"/>
    <col min="2" max="2" width="28.5703125" customWidth="1"/>
    <col min="3" max="3" width="39" customWidth="1"/>
  </cols>
  <sheetData>
    <row r="1" spans="2:3">
      <c r="B1" s="91" t="s">
        <v>101</v>
      </c>
    </row>
    <row r="3" spans="2:3" ht="31.5">
      <c r="B3" s="371" t="s">
        <v>91</v>
      </c>
      <c r="C3" s="74" t="s">
        <v>102</v>
      </c>
    </row>
    <row r="4" spans="2:3" ht="15.75">
      <c r="B4" s="371" t="s">
        <v>92</v>
      </c>
      <c r="C4" s="375" t="s">
        <v>51</v>
      </c>
    </row>
    <row r="5" spans="2:3" ht="15.75">
      <c r="B5" s="371" t="s">
        <v>93</v>
      </c>
      <c r="C5" s="375" t="s">
        <v>272</v>
      </c>
    </row>
    <row r="6" spans="2:3" ht="15.75">
      <c r="B6" s="372" t="s">
        <v>96</v>
      </c>
      <c r="C6" s="375" t="s">
        <v>273</v>
      </c>
    </row>
    <row r="7" spans="2:3" ht="15.75">
      <c r="B7" s="371" t="s">
        <v>176</v>
      </c>
      <c r="C7" s="375">
        <v>22</v>
      </c>
    </row>
    <row r="8" spans="2:3" ht="15.75">
      <c r="B8" s="371" t="s">
        <v>105</v>
      </c>
      <c r="C8" s="375" t="s">
        <v>143</v>
      </c>
    </row>
    <row r="9" spans="2:3" ht="15.75">
      <c r="B9" s="373" t="s">
        <v>95</v>
      </c>
      <c r="C9" s="376" t="s">
        <v>274</v>
      </c>
    </row>
    <row r="10" spans="2:3" ht="15" customHeight="1">
      <c r="B10" s="373" t="s">
        <v>94</v>
      </c>
      <c r="C10" s="377" t="s">
        <v>275</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topLeftCell="A4" workbookViewId="0">
      <selection activeCell="L8" sqref="L8"/>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9" customWidth="1"/>
    <col min="7" max="7" width="10" customWidth="1"/>
    <col min="8" max="8" width="9.7109375" customWidth="1"/>
  </cols>
  <sheetData>
    <row r="1" spans="1:11" ht="15.75">
      <c r="A1" s="268" t="str">
        <f>'Date initiale'!C3</f>
        <v>Universitatea de Arhitectură și Urbanism "Ion Mincu" București</v>
      </c>
      <c r="B1" s="268"/>
      <c r="C1" s="268"/>
      <c r="D1" s="17"/>
    </row>
    <row r="2" spans="1:11" ht="15.75">
      <c r="A2" s="268" t="str">
        <f>'Date initiale'!B4&amp;" "&amp;'Date initiale'!C4</f>
        <v>Facultatea ARHITECTURA</v>
      </c>
      <c r="B2" s="268"/>
      <c r="C2" s="268"/>
      <c r="D2" s="17"/>
    </row>
    <row r="3" spans="1:11" ht="15.75">
      <c r="A3" s="268" t="str">
        <f>'Date initiale'!B5&amp;" "&amp;'Date initiale'!C5</f>
        <v>Departamentul Sinteza proiectării de arhitectură</v>
      </c>
      <c r="B3" s="268"/>
      <c r="C3" s="268"/>
      <c r="D3" s="17"/>
    </row>
    <row r="4" spans="1:11">
      <c r="A4" s="125" t="str">
        <f>'Date initiale'!C6&amp;", "&amp;'Date initiale'!C7</f>
        <v>Dordea Dragoș Mihai, 22</v>
      </c>
      <c r="B4" s="125"/>
      <c r="C4" s="125"/>
    </row>
    <row r="5" spans="1:11" s="189" customFormat="1">
      <c r="A5" s="125"/>
      <c r="B5" s="125"/>
      <c r="C5" s="125"/>
    </row>
    <row r="6" spans="1:11" ht="15.75">
      <c r="A6" s="456" t="s">
        <v>110</v>
      </c>
      <c r="B6" s="456"/>
      <c r="C6" s="456"/>
      <c r="D6" s="456"/>
      <c r="E6" s="456"/>
      <c r="F6" s="456"/>
      <c r="G6" s="456"/>
      <c r="H6" s="456"/>
    </row>
    <row r="7" spans="1:11" ht="36" customHeight="1">
      <c r="A7" s="453"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53"/>
      <c r="C7" s="453"/>
      <c r="D7" s="453"/>
      <c r="E7" s="453"/>
      <c r="F7" s="453"/>
      <c r="G7" s="453"/>
      <c r="H7" s="453"/>
    </row>
    <row r="8" spans="1:11" ht="16.5" thickBot="1">
      <c r="A8" s="55"/>
      <c r="B8" s="55"/>
      <c r="C8" s="55"/>
      <c r="D8" s="55"/>
      <c r="E8" s="55"/>
      <c r="F8" s="55"/>
      <c r="G8" s="55"/>
      <c r="H8" s="55"/>
    </row>
    <row r="9" spans="1:11" ht="54" customHeight="1" thickBot="1">
      <c r="A9" s="195" t="s">
        <v>55</v>
      </c>
      <c r="B9" s="222" t="s">
        <v>72</v>
      </c>
      <c r="C9" s="242" t="s">
        <v>70</v>
      </c>
      <c r="D9" s="242" t="s">
        <v>71</v>
      </c>
      <c r="E9" s="222" t="s">
        <v>139</v>
      </c>
      <c r="F9" s="222" t="s">
        <v>138</v>
      </c>
      <c r="G9" s="242" t="s">
        <v>87</v>
      </c>
      <c r="H9" s="243" t="s">
        <v>147</v>
      </c>
      <c r="J9" s="274" t="s">
        <v>108</v>
      </c>
    </row>
    <row r="10" spans="1:11">
      <c r="A10" s="255">
        <v>1</v>
      </c>
      <c r="B10" s="256" t="s">
        <v>375</v>
      </c>
      <c r="C10" s="134" t="s">
        <v>315</v>
      </c>
      <c r="D10" s="134" t="s">
        <v>316</v>
      </c>
      <c r="E10" s="134" t="s">
        <v>368</v>
      </c>
      <c r="F10" s="134" t="s">
        <v>323</v>
      </c>
      <c r="G10" s="134" t="s">
        <v>317</v>
      </c>
      <c r="H10" s="330">
        <f>15/2</f>
        <v>7.5</v>
      </c>
      <c r="J10" s="275" t="s">
        <v>162</v>
      </c>
      <c r="K10" t="s">
        <v>258</v>
      </c>
    </row>
    <row r="11" spans="1:11">
      <c r="A11" s="241">
        <f>A10+1</f>
        <v>2</v>
      </c>
      <c r="B11" s="134"/>
      <c r="C11" s="134" t="s">
        <v>390</v>
      </c>
      <c r="D11" s="134" t="s">
        <v>391</v>
      </c>
      <c r="E11" s="134" t="s">
        <v>392</v>
      </c>
      <c r="F11" s="134" t="s">
        <v>398</v>
      </c>
      <c r="G11" s="134" t="s">
        <v>394</v>
      </c>
      <c r="H11" s="334">
        <v>15</v>
      </c>
    </row>
    <row r="12" spans="1:11">
      <c r="A12" s="241">
        <f t="shared" ref="A12:A19" si="0">A11+1</f>
        <v>3</v>
      </c>
      <c r="B12" s="134"/>
      <c r="C12" s="134" t="s">
        <v>395</v>
      </c>
      <c r="D12" s="134" t="s">
        <v>396</v>
      </c>
      <c r="E12" s="134" t="s">
        <v>392</v>
      </c>
      <c r="F12" s="134" t="s">
        <v>323</v>
      </c>
      <c r="G12" s="134" t="s">
        <v>397</v>
      </c>
      <c r="H12" s="334">
        <v>7.5</v>
      </c>
    </row>
    <row r="13" spans="1:11">
      <c r="A13" s="241">
        <f t="shared" si="0"/>
        <v>4</v>
      </c>
      <c r="B13" s="209"/>
      <c r="C13" s="134" t="s">
        <v>399</v>
      </c>
      <c r="D13" s="134" t="s">
        <v>391</v>
      </c>
      <c r="E13" s="134" t="s">
        <v>392</v>
      </c>
      <c r="F13" s="134" t="s">
        <v>393</v>
      </c>
      <c r="G13" s="134" t="s">
        <v>400</v>
      </c>
      <c r="H13" s="334">
        <v>15</v>
      </c>
    </row>
    <row r="14" spans="1:11">
      <c r="A14" s="241">
        <f t="shared" si="0"/>
        <v>5</v>
      </c>
      <c r="B14" s="213"/>
      <c r="C14" s="212" t="s">
        <v>401</v>
      </c>
      <c r="D14" s="134" t="s">
        <v>402</v>
      </c>
      <c r="E14" s="134" t="s">
        <v>403</v>
      </c>
      <c r="F14" s="134" t="s">
        <v>393</v>
      </c>
      <c r="G14" s="134">
        <v>2021</v>
      </c>
      <c r="H14" s="334">
        <v>15</v>
      </c>
    </row>
    <row r="15" spans="1:11">
      <c r="A15" s="241">
        <f t="shared" si="0"/>
        <v>6</v>
      </c>
      <c r="B15" s="209"/>
      <c r="C15" s="134"/>
      <c r="D15" s="134"/>
      <c r="E15" s="134"/>
      <c r="F15" s="134"/>
      <c r="G15" s="134"/>
      <c r="H15" s="334"/>
    </row>
    <row r="16" spans="1:11">
      <c r="A16" s="241">
        <f t="shared" si="0"/>
        <v>7</v>
      </c>
      <c r="B16" s="209"/>
      <c r="C16" s="134"/>
      <c r="D16" s="134"/>
      <c r="E16" s="134"/>
      <c r="F16" s="134"/>
      <c r="G16" s="134"/>
      <c r="H16" s="334"/>
    </row>
    <row r="17" spans="1:8">
      <c r="A17" s="241">
        <f t="shared" si="0"/>
        <v>8</v>
      </c>
      <c r="B17" s="213"/>
      <c r="C17" s="212"/>
      <c r="D17" s="212"/>
      <c r="E17" s="212"/>
      <c r="F17" s="212"/>
      <c r="G17" s="212"/>
      <c r="H17" s="334"/>
    </row>
    <row r="18" spans="1:8">
      <c r="A18" s="241">
        <f t="shared" si="0"/>
        <v>9</v>
      </c>
      <c r="B18" s="212"/>
      <c r="C18" s="212"/>
      <c r="D18" s="212"/>
      <c r="E18" s="212"/>
      <c r="F18" s="212"/>
      <c r="G18" s="212"/>
      <c r="H18" s="343"/>
    </row>
    <row r="19" spans="1:8" s="63" customFormat="1" ht="15.75" thickBot="1">
      <c r="A19" s="254">
        <f t="shared" si="0"/>
        <v>10</v>
      </c>
      <c r="B19" s="71"/>
      <c r="C19" s="251"/>
      <c r="D19" s="252"/>
      <c r="E19" s="252"/>
      <c r="F19" s="252"/>
      <c r="G19" s="252"/>
      <c r="H19" s="346"/>
    </row>
    <row r="20" spans="1:8" ht="15.75" thickBot="1">
      <c r="A20" s="363"/>
      <c r="B20" s="253"/>
      <c r="C20" s="220"/>
      <c r="D20" s="220"/>
      <c r="E20" s="220"/>
      <c r="F20" s="220"/>
      <c r="G20" s="162" t="str">
        <f>"Total "&amp;LEFT(A7,3)</f>
        <v>Total I13</v>
      </c>
      <c r="H20" s="163">
        <f>SUM(H10:H19)</f>
        <v>60</v>
      </c>
    </row>
    <row r="22" spans="1:8" ht="53.25" customHeight="1">
      <c r="A22" s="45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52"/>
      <c r="C22" s="452"/>
      <c r="D22" s="452"/>
      <c r="E22" s="452"/>
      <c r="F22" s="452"/>
      <c r="G22" s="452"/>
      <c r="H22" s="452"/>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topLeftCell="C3" workbookViewId="0">
      <selection activeCell="J22" sqref="J22"/>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9" customWidth="1"/>
    <col min="7" max="7" width="10" customWidth="1"/>
    <col min="8" max="8" width="9.7109375" customWidth="1"/>
    <col min="10" max="10" width="10.42578125" customWidth="1"/>
  </cols>
  <sheetData>
    <row r="1" spans="1:11" ht="15.75">
      <c r="A1" s="268" t="str">
        <f>'Date initiale'!C3</f>
        <v>Universitatea de Arhitectură și Urbanism "Ion Mincu" București</v>
      </c>
      <c r="B1" s="268"/>
      <c r="C1" s="268"/>
      <c r="D1" s="17"/>
      <c r="E1" s="17"/>
      <c r="F1" s="17"/>
    </row>
    <row r="2" spans="1:11" ht="15.75">
      <c r="A2" s="268" t="str">
        <f>'Date initiale'!B4&amp;" "&amp;'Date initiale'!C4</f>
        <v>Facultatea ARHITECTURA</v>
      </c>
      <c r="B2" s="268"/>
      <c r="C2" s="268"/>
      <c r="D2" s="17"/>
      <c r="E2" s="17"/>
      <c r="F2" s="17"/>
    </row>
    <row r="3" spans="1:11" ht="15.75">
      <c r="A3" s="268" t="str">
        <f>'Date initiale'!B5&amp;" "&amp;'Date initiale'!C5</f>
        <v>Departamentul Sinteza proiectării de arhitectură</v>
      </c>
      <c r="B3" s="268"/>
      <c r="C3" s="268"/>
      <c r="D3" s="17"/>
      <c r="E3" s="17"/>
      <c r="F3" s="17"/>
    </row>
    <row r="4" spans="1:11" ht="15.75">
      <c r="A4" s="269" t="str">
        <f>'Date initiale'!C6&amp;", "&amp;'Date initiale'!C7</f>
        <v>Dordea Dragoș Mihai, 22</v>
      </c>
      <c r="B4" s="269"/>
      <c r="C4" s="269"/>
      <c r="D4" s="17"/>
      <c r="E4" s="17"/>
      <c r="F4" s="17"/>
    </row>
    <row r="5" spans="1:11" s="189" customFormat="1" ht="15.75">
      <c r="A5" s="269"/>
      <c r="B5" s="269"/>
      <c r="C5" s="269"/>
      <c r="D5" s="17"/>
      <c r="E5" s="17"/>
      <c r="F5" s="17"/>
    </row>
    <row r="6" spans="1:11" ht="15.75">
      <c r="A6" s="450" t="s">
        <v>110</v>
      </c>
      <c r="B6" s="450"/>
      <c r="C6" s="450"/>
      <c r="D6" s="450"/>
      <c r="E6" s="450"/>
      <c r="F6" s="450"/>
      <c r="G6" s="450"/>
      <c r="H6" s="450"/>
    </row>
    <row r="7" spans="1:11" ht="54" customHeight="1">
      <c r="A7" s="453"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53"/>
      <c r="C7" s="453"/>
      <c r="D7" s="453"/>
      <c r="E7" s="453"/>
      <c r="F7" s="453"/>
      <c r="G7" s="453"/>
      <c r="H7" s="453"/>
    </row>
    <row r="8" spans="1:11" s="189" customFormat="1" ht="16.5" thickBot="1">
      <c r="A8" s="60"/>
      <c r="B8" s="60"/>
      <c r="C8" s="60"/>
      <c r="D8" s="60"/>
      <c r="E8" s="60"/>
      <c r="F8" s="75"/>
      <c r="G8" s="75"/>
      <c r="H8" s="75"/>
    </row>
    <row r="9" spans="1:11" ht="60.75" thickBot="1">
      <c r="A9" s="195" t="s">
        <v>55</v>
      </c>
      <c r="B9" s="222" t="s">
        <v>72</v>
      </c>
      <c r="C9" s="242" t="s">
        <v>70</v>
      </c>
      <c r="D9" s="242" t="s">
        <v>71</v>
      </c>
      <c r="E9" s="222" t="s">
        <v>140</v>
      </c>
      <c r="F9" s="222" t="s">
        <v>138</v>
      </c>
      <c r="G9" s="242" t="s">
        <v>87</v>
      </c>
      <c r="H9" s="243" t="s">
        <v>147</v>
      </c>
      <c r="J9" s="274" t="s">
        <v>108</v>
      </c>
    </row>
    <row r="10" spans="1:11">
      <c r="A10" s="259">
        <v>1</v>
      </c>
      <c r="B10" s="260"/>
      <c r="C10" s="227" t="s">
        <v>320</v>
      </c>
      <c r="D10" s="227" t="s">
        <v>321</v>
      </c>
      <c r="E10" s="258" t="s">
        <v>322</v>
      </c>
      <c r="F10" s="258" t="s">
        <v>323</v>
      </c>
      <c r="G10" s="227">
        <v>2007</v>
      </c>
      <c r="H10" s="211">
        <f>10/2</f>
        <v>5</v>
      </c>
      <c r="J10" s="275" t="s">
        <v>165</v>
      </c>
      <c r="K10" s="384" t="s">
        <v>258</v>
      </c>
    </row>
    <row r="11" spans="1:11">
      <c r="A11" s="240">
        <f>A10+1</f>
        <v>2</v>
      </c>
      <c r="B11" s="257"/>
      <c r="C11" s="227"/>
      <c r="D11" s="227"/>
      <c r="E11" s="258"/>
      <c r="F11" s="258"/>
      <c r="G11" s="227"/>
      <c r="H11" s="211"/>
      <c r="J11" s="58"/>
    </row>
    <row r="12" spans="1:11">
      <c r="A12" s="240">
        <f t="shared" ref="A12:A19" si="0">A11+1</f>
        <v>3</v>
      </c>
      <c r="B12" s="209"/>
      <c r="C12" s="134"/>
      <c r="D12" s="134"/>
      <c r="E12" s="134"/>
      <c r="F12" s="134"/>
      <c r="G12" s="134"/>
      <c r="H12" s="211"/>
    </row>
    <row r="13" spans="1:11">
      <c r="A13" s="240">
        <f t="shared" si="0"/>
        <v>4</v>
      </c>
      <c r="B13" s="134"/>
      <c r="C13" s="134"/>
      <c r="D13" s="134"/>
      <c r="E13" s="134"/>
      <c r="F13" s="134"/>
      <c r="G13" s="134"/>
      <c r="H13" s="211"/>
    </row>
    <row r="14" spans="1:11" s="189" customFormat="1">
      <c r="A14" s="240">
        <f t="shared" si="0"/>
        <v>5</v>
      </c>
      <c r="B14" s="209"/>
      <c r="C14" s="134"/>
      <c r="D14" s="134"/>
      <c r="E14" s="134"/>
      <c r="F14" s="134"/>
      <c r="G14" s="134"/>
      <c r="H14" s="211"/>
    </row>
    <row r="15" spans="1:11" s="189" customFormat="1">
      <c r="A15" s="240">
        <f t="shared" si="0"/>
        <v>6</v>
      </c>
      <c r="B15" s="134"/>
      <c r="C15" s="134"/>
      <c r="D15" s="134"/>
      <c r="E15" s="134"/>
      <c r="F15" s="134"/>
      <c r="G15" s="134"/>
      <c r="H15" s="211"/>
    </row>
    <row r="16" spans="1:11" s="189" customFormat="1">
      <c r="A16" s="240">
        <f t="shared" si="0"/>
        <v>7</v>
      </c>
      <c r="B16" s="209"/>
      <c r="C16" s="134"/>
      <c r="D16" s="134"/>
      <c r="E16" s="134"/>
      <c r="F16" s="134"/>
      <c r="G16" s="134"/>
      <c r="H16" s="211"/>
    </row>
    <row r="17" spans="1:8" s="189" customFormat="1">
      <c r="A17" s="240">
        <f t="shared" si="0"/>
        <v>8</v>
      </c>
      <c r="B17" s="134"/>
      <c r="C17" s="134"/>
      <c r="D17" s="134"/>
      <c r="E17" s="134"/>
      <c r="F17" s="134"/>
      <c r="G17" s="134"/>
      <c r="H17" s="211"/>
    </row>
    <row r="18" spans="1:8" s="189" customFormat="1">
      <c r="A18" s="240">
        <f t="shared" si="0"/>
        <v>9</v>
      </c>
      <c r="B18" s="209"/>
      <c r="C18" s="134"/>
      <c r="D18" s="134"/>
      <c r="E18" s="134"/>
      <c r="F18" s="134"/>
      <c r="G18" s="134"/>
      <c r="H18" s="211"/>
    </row>
    <row r="19" spans="1:8" s="189" customFormat="1" ht="15.75" thickBot="1">
      <c r="A19" s="262">
        <f t="shared" si="0"/>
        <v>10</v>
      </c>
      <c r="B19" s="140"/>
      <c r="C19" s="140"/>
      <c r="D19" s="140"/>
      <c r="E19" s="140"/>
      <c r="F19" s="140"/>
      <c r="G19" s="140"/>
      <c r="H19" s="218"/>
    </row>
    <row r="20" spans="1:8" s="189" customFormat="1" ht="15.75" thickBot="1">
      <c r="A20" s="363"/>
      <c r="B20" s="253"/>
      <c r="C20" s="220"/>
      <c r="D20" s="220"/>
      <c r="E20" s="220"/>
      <c r="F20" s="220"/>
      <c r="G20" s="162" t="str">
        <f>"Total "&amp;LEFT(A7,4)</f>
        <v>Total I14a</v>
      </c>
      <c r="H20" s="163">
        <f>SUM(H10:H19)</f>
        <v>5</v>
      </c>
    </row>
    <row r="21" spans="1:8" s="189" customFormat="1"/>
    <row r="22" spans="1:8" s="189" customFormat="1" ht="53.25" customHeight="1">
      <c r="A22" s="45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52"/>
      <c r="C22" s="452"/>
      <c r="D22" s="452"/>
      <c r="E22" s="452"/>
      <c r="F22" s="452"/>
      <c r="G22" s="452"/>
      <c r="H22" s="452"/>
    </row>
    <row r="40" spans="1:9" ht="15.75" thickBot="1"/>
    <row r="41" spans="1:9" s="189" customFormat="1" ht="54" customHeight="1" thickBot="1">
      <c r="A41" s="221" t="s">
        <v>69</v>
      </c>
      <c r="B41" s="222" t="s">
        <v>72</v>
      </c>
      <c r="C41" s="242" t="s">
        <v>70</v>
      </c>
      <c r="D41" s="242" t="s">
        <v>71</v>
      </c>
      <c r="E41" s="222" t="s">
        <v>139</v>
      </c>
      <c r="F41" s="222" t="s">
        <v>139</v>
      </c>
      <c r="G41" s="222" t="s">
        <v>138</v>
      </c>
      <c r="H41" s="242" t="s">
        <v>87</v>
      </c>
      <c r="I41" s="243"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topLeftCell="A2" workbookViewId="0">
      <selection activeCell="J20" sqref="J2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9" customWidth="1"/>
    <col min="7" max="7" width="10" customWidth="1"/>
    <col min="8" max="8" width="9.7109375" customWidth="1"/>
  </cols>
  <sheetData>
    <row r="1" spans="1:11" ht="15.75">
      <c r="A1" s="271" t="str">
        <f>'Date initiale'!C3</f>
        <v>Universitatea de Arhitectură și Urbanism "Ion Mincu" București</v>
      </c>
      <c r="B1" s="271"/>
      <c r="C1" s="271"/>
      <c r="D1" s="47"/>
      <c r="E1" s="47"/>
      <c r="F1" s="47"/>
      <c r="G1" s="47"/>
      <c r="H1" s="47"/>
    </row>
    <row r="2" spans="1:11" ht="15.75">
      <c r="A2" s="271" t="str">
        <f>'Date initiale'!B4&amp;" "&amp;'Date initiale'!C4</f>
        <v>Facultatea ARHITECTURA</v>
      </c>
      <c r="B2" s="271"/>
      <c r="C2" s="271"/>
      <c r="D2" s="47"/>
      <c r="E2" s="47"/>
      <c r="F2" s="47"/>
      <c r="G2" s="47"/>
      <c r="H2" s="47"/>
    </row>
    <row r="3" spans="1:11" ht="15.75">
      <c r="A3" s="271" t="str">
        <f>'Date initiale'!B5&amp;" "&amp;'Date initiale'!C5</f>
        <v>Departamentul Sinteza proiectării de arhitectură</v>
      </c>
      <c r="B3" s="271"/>
      <c r="C3" s="271"/>
      <c r="D3" s="47"/>
      <c r="E3" s="47"/>
      <c r="F3" s="47"/>
      <c r="G3" s="47"/>
      <c r="H3" s="47"/>
    </row>
    <row r="4" spans="1:11" ht="15.75">
      <c r="A4" s="272" t="str">
        <f>'Date initiale'!C6&amp;", "&amp;'Date initiale'!C7</f>
        <v>Dordea Dragoș Mihai, 22</v>
      </c>
      <c r="B4" s="272"/>
      <c r="C4" s="272"/>
      <c r="D4" s="47"/>
      <c r="E4" s="47"/>
      <c r="F4" s="47"/>
      <c r="G4" s="47"/>
      <c r="H4" s="47"/>
    </row>
    <row r="5" spans="1:11" s="189" customFormat="1" ht="15.75">
      <c r="A5" s="272"/>
      <c r="B5" s="272"/>
      <c r="C5" s="272"/>
      <c r="D5" s="47"/>
      <c r="E5" s="47"/>
      <c r="F5" s="47"/>
      <c r="G5" s="47"/>
      <c r="H5" s="47"/>
    </row>
    <row r="6" spans="1:11" ht="15.75">
      <c r="A6" s="457" t="s">
        <v>110</v>
      </c>
      <c r="B6" s="457"/>
      <c r="C6" s="457"/>
      <c r="D6" s="457"/>
      <c r="E6" s="457"/>
      <c r="F6" s="457"/>
      <c r="G6" s="457"/>
      <c r="H6" s="457"/>
    </row>
    <row r="7" spans="1:11" ht="36.75" customHeight="1">
      <c r="A7" s="453" t="str">
        <f>'Descriere indicatori'!B19&amp;"b. "&amp;'Descriere indicatori'!C20</f>
        <v xml:space="preserve">I14b. Proiect urbanistic şi peisagistic la nivelul Planurilor Generale / Zonale ale Localităţilor (inclusiv studii de fundamentare, de inserţie, de oportunitate) avizate** </v>
      </c>
      <c r="B7" s="453"/>
      <c r="C7" s="453"/>
      <c r="D7" s="453"/>
      <c r="E7" s="453"/>
      <c r="F7" s="453"/>
      <c r="G7" s="453"/>
      <c r="H7" s="453"/>
    </row>
    <row r="8" spans="1:11" ht="19.5" customHeight="1" thickBot="1">
      <c r="A8" s="61"/>
      <c r="B8" s="61"/>
      <c r="C8" s="61"/>
      <c r="D8" s="61"/>
      <c r="E8" s="61"/>
      <c r="F8" s="61"/>
      <c r="G8" s="61"/>
      <c r="H8" s="61"/>
    </row>
    <row r="9" spans="1:11" ht="60.75" thickBot="1">
      <c r="A9" s="158" t="s">
        <v>55</v>
      </c>
      <c r="B9" s="222" t="s">
        <v>72</v>
      </c>
      <c r="C9" s="242" t="s">
        <v>70</v>
      </c>
      <c r="D9" s="242" t="s">
        <v>71</v>
      </c>
      <c r="E9" s="222" t="s">
        <v>140</v>
      </c>
      <c r="F9" s="222" t="s">
        <v>138</v>
      </c>
      <c r="G9" s="242" t="s">
        <v>87</v>
      </c>
      <c r="H9" s="243" t="s">
        <v>147</v>
      </c>
      <c r="J9" s="274" t="s">
        <v>108</v>
      </c>
    </row>
    <row r="10" spans="1:11">
      <c r="A10" s="263">
        <v>1</v>
      </c>
      <c r="B10" s="264"/>
      <c r="C10" s="281" t="s">
        <v>324</v>
      </c>
      <c r="D10" s="281" t="s">
        <v>325</v>
      </c>
      <c r="E10" s="405" t="s">
        <v>322</v>
      </c>
      <c r="F10" s="406" t="s">
        <v>323</v>
      </c>
      <c r="G10" s="281">
        <v>2013</v>
      </c>
      <c r="H10" s="407">
        <f>15/2</f>
        <v>7.5</v>
      </c>
      <c r="J10" s="275" t="s">
        <v>166</v>
      </c>
      <c r="K10" s="384" t="s">
        <v>258</v>
      </c>
    </row>
    <row r="11" spans="1:11" s="189" customFormat="1">
      <c r="A11" s="208">
        <f>A10+1</f>
        <v>2</v>
      </c>
      <c r="B11" s="209"/>
      <c r="C11" s="250"/>
      <c r="D11" s="134"/>
      <c r="E11" s="134"/>
      <c r="F11" s="134"/>
      <c r="G11" s="219"/>
      <c r="H11" s="330"/>
    </row>
    <row r="12" spans="1:11" s="189" customFormat="1">
      <c r="A12" s="208">
        <f t="shared" ref="A12:A19" si="0">A11+1</f>
        <v>3</v>
      </c>
      <c r="B12" s="209"/>
      <c r="C12" s="265"/>
      <c r="D12" s="134"/>
      <c r="E12" s="266"/>
      <c r="F12" s="266"/>
      <c r="G12" s="266"/>
      <c r="H12" s="330"/>
    </row>
    <row r="13" spans="1:11" s="189" customFormat="1">
      <c r="A13" s="208">
        <f t="shared" si="0"/>
        <v>4</v>
      </c>
      <c r="B13" s="209"/>
      <c r="C13" s="250"/>
      <c r="D13" s="134"/>
      <c r="E13" s="134"/>
      <c r="F13" s="134"/>
      <c r="G13" s="219"/>
      <c r="H13" s="330"/>
    </row>
    <row r="14" spans="1:11" s="189" customFormat="1">
      <c r="A14" s="208">
        <f t="shared" si="0"/>
        <v>5</v>
      </c>
      <c r="B14" s="209"/>
      <c r="C14" s="265"/>
      <c r="D14" s="134"/>
      <c r="E14" s="266"/>
      <c r="F14" s="266"/>
      <c r="G14" s="266"/>
      <c r="H14" s="330"/>
    </row>
    <row r="15" spans="1:11" s="189" customFormat="1">
      <c r="A15" s="208">
        <f t="shared" si="0"/>
        <v>6</v>
      </c>
      <c r="B15" s="209"/>
      <c r="C15" s="265"/>
      <c r="D15" s="134"/>
      <c r="E15" s="266"/>
      <c r="F15" s="266"/>
      <c r="G15" s="266"/>
      <c r="H15" s="330"/>
    </row>
    <row r="16" spans="1:11">
      <c r="A16" s="208">
        <f t="shared" si="0"/>
        <v>7</v>
      </c>
      <c r="B16" s="209"/>
      <c r="C16" s="250"/>
      <c r="D16" s="134"/>
      <c r="E16" s="134"/>
      <c r="F16" s="134"/>
      <c r="G16" s="219"/>
      <c r="H16" s="330"/>
    </row>
    <row r="17" spans="1:8">
      <c r="A17" s="208">
        <f t="shared" si="0"/>
        <v>8</v>
      </c>
      <c r="B17" s="209"/>
      <c r="C17" s="265"/>
      <c r="D17" s="134"/>
      <c r="E17" s="266"/>
      <c r="F17" s="266"/>
      <c r="G17" s="266"/>
      <c r="H17" s="330"/>
    </row>
    <row r="18" spans="1:8">
      <c r="A18" s="208">
        <f t="shared" si="0"/>
        <v>9</v>
      </c>
      <c r="B18" s="209"/>
      <c r="C18" s="265"/>
      <c r="D18" s="134"/>
      <c r="E18" s="266"/>
      <c r="F18" s="266"/>
      <c r="G18" s="266"/>
      <c r="H18" s="330"/>
    </row>
    <row r="19" spans="1:8" ht="15.75" thickBot="1">
      <c r="A19" s="215">
        <f t="shared" si="0"/>
        <v>10</v>
      </c>
      <c r="B19" s="140"/>
      <c r="C19" s="267"/>
      <c r="D19" s="140"/>
      <c r="E19" s="140"/>
      <c r="F19" s="140"/>
      <c r="G19" s="140"/>
      <c r="H19" s="344"/>
    </row>
    <row r="20" spans="1:8" ht="16.5" thickBot="1">
      <c r="A20" s="364"/>
      <c r="G20" s="162" t="str">
        <f>"Total "&amp;LEFT(A7,4)</f>
        <v>Total I14b</v>
      </c>
      <c r="H20" s="286">
        <f>SUM(H10:H19)</f>
        <v>7.5</v>
      </c>
    </row>
    <row r="22" spans="1:8" ht="53.25" customHeight="1">
      <c r="A22" s="45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52"/>
      <c r="C22" s="452"/>
      <c r="D22" s="452"/>
      <c r="E22" s="452"/>
      <c r="F22" s="452"/>
      <c r="G22" s="452"/>
      <c r="H22" s="452"/>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topLeftCell="C1" zoomScaleNormal="100" workbookViewId="0">
      <selection activeCell="M18" sqref="M18"/>
    </sheetView>
  </sheetViews>
  <sheetFormatPr defaultColWidth="9.140625" defaultRowHeight="15"/>
  <cols>
    <col min="1" max="1" width="5.140625" style="189" customWidth="1"/>
    <col min="2" max="2" width="10.5703125" style="189" customWidth="1"/>
    <col min="3" max="3" width="43.140625" style="189" customWidth="1"/>
    <col min="4" max="4" width="24" style="189" customWidth="1"/>
    <col min="5" max="5" width="14.28515625" style="189" customWidth="1"/>
    <col min="6" max="6" width="11.85546875" style="189" customWidth="1"/>
    <col min="7" max="7" width="10" style="189" customWidth="1"/>
    <col min="8" max="8" width="9.7109375" style="189" customWidth="1"/>
    <col min="9" max="9" width="9.140625" style="189"/>
    <col min="10" max="10" width="10.28515625" style="189" customWidth="1"/>
    <col min="11" max="16384" width="9.140625" style="189"/>
  </cols>
  <sheetData>
    <row r="1" spans="1:11" ht="15.75">
      <c r="A1" s="268" t="str">
        <f>'Date initiale'!C3</f>
        <v>Universitatea de Arhitectură și Urbanism "Ion Mincu" București</v>
      </c>
      <c r="B1" s="268"/>
      <c r="C1" s="268"/>
      <c r="D1" s="17"/>
      <c r="E1" s="17"/>
      <c r="F1" s="17"/>
    </row>
    <row r="2" spans="1:11" ht="15.75">
      <c r="A2" s="268" t="str">
        <f>'Date initiale'!B4&amp;" "&amp;'Date initiale'!C4</f>
        <v>Facultatea ARHITECTURA</v>
      </c>
      <c r="B2" s="268"/>
      <c r="C2" s="268"/>
      <c r="D2" s="17"/>
      <c r="E2" s="17"/>
      <c r="F2" s="17"/>
    </row>
    <row r="3" spans="1:11" ht="15.75">
      <c r="A3" s="268" t="str">
        <f>'Date initiale'!B5&amp;" "&amp;'Date initiale'!C5</f>
        <v>Departamentul Sinteza proiectării de arhitectură</v>
      </c>
      <c r="B3" s="268"/>
      <c r="C3" s="268"/>
      <c r="D3" s="17"/>
      <c r="E3" s="17"/>
      <c r="F3" s="17"/>
    </row>
    <row r="4" spans="1:11" ht="15.75">
      <c r="A4" s="269" t="str">
        <f>'Date initiale'!C6&amp;", "&amp;'Date initiale'!C7</f>
        <v>Dordea Dragoș Mihai, 22</v>
      </c>
      <c r="B4" s="269"/>
      <c r="C4" s="269"/>
      <c r="D4" s="17"/>
      <c r="E4" s="17"/>
      <c r="F4" s="17"/>
    </row>
    <row r="5" spans="1:11" ht="15.75">
      <c r="A5" s="269"/>
      <c r="B5" s="269"/>
      <c r="C5" s="269"/>
      <c r="D5" s="17"/>
      <c r="E5" s="17"/>
      <c r="F5" s="17"/>
    </row>
    <row r="6" spans="1:11" ht="15.75">
      <c r="A6" s="450" t="s">
        <v>110</v>
      </c>
      <c r="B6" s="450"/>
      <c r="C6" s="450"/>
      <c r="D6" s="450"/>
      <c r="E6" s="450"/>
      <c r="F6" s="450"/>
      <c r="G6" s="450"/>
      <c r="H6" s="450"/>
    </row>
    <row r="7" spans="1:11" ht="52.5" customHeight="1">
      <c r="A7" s="453"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53"/>
      <c r="C7" s="453"/>
      <c r="D7" s="453"/>
      <c r="E7" s="453"/>
      <c r="F7" s="453"/>
      <c r="G7" s="453"/>
      <c r="H7" s="453"/>
    </row>
    <row r="8" spans="1:11" ht="16.5" thickBot="1">
      <c r="A8" s="60"/>
      <c r="B8" s="60"/>
      <c r="C8" s="60"/>
      <c r="D8" s="60"/>
      <c r="E8" s="60"/>
      <c r="F8" s="75"/>
      <c r="G8" s="75"/>
      <c r="H8" s="75"/>
    </row>
    <row r="9" spans="1:11" ht="60.75" thickBot="1">
      <c r="A9" s="195" t="s">
        <v>55</v>
      </c>
      <c r="B9" s="222" t="s">
        <v>72</v>
      </c>
      <c r="C9" s="242" t="s">
        <v>141</v>
      </c>
      <c r="D9" s="242" t="s">
        <v>71</v>
      </c>
      <c r="E9" s="222" t="s">
        <v>140</v>
      </c>
      <c r="F9" s="222" t="s">
        <v>138</v>
      </c>
      <c r="G9" s="242" t="s">
        <v>87</v>
      </c>
      <c r="H9" s="243" t="s">
        <v>147</v>
      </c>
      <c r="J9" s="274" t="s">
        <v>108</v>
      </c>
    </row>
    <row r="10" spans="1:11">
      <c r="A10" s="259">
        <v>1</v>
      </c>
      <c r="B10" s="260"/>
      <c r="C10" s="260" t="s">
        <v>326</v>
      </c>
      <c r="D10" s="260" t="s">
        <v>327</v>
      </c>
      <c r="E10" s="260"/>
      <c r="F10" s="260" t="s">
        <v>329</v>
      </c>
      <c r="G10" s="260" t="s">
        <v>328</v>
      </c>
      <c r="H10" s="261">
        <f>20/4</f>
        <v>5</v>
      </c>
      <c r="J10" s="275" t="s">
        <v>167</v>
      </c>
      <c r="K10" s="384" t="s">
        <v>258</v>
      </c>
    </row>
    <row r="11" spans="1:11">
      <c r="A11" s="240">
        <f>A10+1</f>
        <v>2</v>
      </c>
      <c r="B11" s="257"/>
      <c r="C11" s="227"/>
      <c r="D11" s="227"/>
      <c r="E11" s="258"/>
      <c r="F11" s="258"/>
      <c r="G11" s="227"/>
      <c r="H11" s="330"/>
    </row>
    <row r="12" spans="1:11">
      <c r="A12" s="240">
        <f t="shared" ref="A12:A19" si="0">A11+1</f>
        <v>3</v>
      </c>
      <c r="B12" s="209"/>
      <c r="C12" s="134"/>
      <c r="D12" s="134"/>
      <c r="E12" s="134"/>
      <c r="F12" s="134"/>
      <c r="G12" s="134"/>
      <c r="H12" s="330"/>
    </row>
    <row r="13" spans="1:11">
      <c r="A13" s="240">
        <f t="shared" si="0"/>
        <v>4</v>
      </c>
      <c r="B13" s="134"/>
      <c r="C13" s="134"/>
      <c r="D13" s="134"/>
      <c r="E13" s="134"/>
      <c r="F13" s="134"/>
      <c r="G13" s="134"/>
      <c r="H13" s="330"/>
    </row>
    <row r="14" spans="1:11">
      <c r="A14" s="240">
        <f t="shared" si="0"/>
        <v>5</v>
      </c>
      <c r="B14" s="209"/>
      <c r="C14" s="134"/>
      <c r="D14" s="134"/>
      <c r="E14" s="134"/>
      <c r="F14" s="134"/>
      <c r="G14" s="134"/>
      <c r="H14" s="330"/>
    </row>
    <row r="15" spans="1:11">
      <c r="A15" s="240">
        <f t="shared" si="0"/>
        <v>6</v>
      </c>
      <c r="B15" s="134"/>
      <c r="C15" s="134"/>
      <c r="D15" s="134"/>
      <c r="E15" s="134"/>
      <c r="F15" s="134"/>
      <c r="G15" s="134"/>
      <c r="H15" s="330"/>
    </row>
    <row r="16" spans="1:11">
      <c r="A16" s="240">
        <f t="shared" si="0"/>
        <v>7</v>
      </c>
      <c r="B16" s="209"/>
      <c r="C16" s="134"/>
      <c r="D16" s="134"/>
      <c r="E16" s="134"/>
      <c r="F16" s="134"/>
      <c r="G16" s="134"/>
      <c r="H16" s="330"/>
    </row>
    <row r="17" spans="1:8">
      <c r="A17" s="240">
        <f t="shared" si="0"/>
        <v>8</v>
      </c>
      <c r="B17" s="134"/>
      <c r="C17" s="134"/>
      <c r="D17" s="134"/>
      <c r="E17" s="134"/>
      <c r="F17" s="134"/>
      <c r="G17" s="134"/>
      <c r="H17" s="330"/>
    </row>
    <row r="18" spans="1:8">
      <c r="A18" s="240">
        <f t="shared" si="0"/>
        <v>9</v>
      </c>
      <c r="B18" s="209"/>
      <c r="C18" s="134"/>
      <c r="D18" s="134"/>
      <c r="E18" s="134"/>
      <c r="F18" s="134"/>
      <c r="G18" s="134"/>
      <c r="H18" s="330"/>
    </row>
    <row r="19" spans="1:8" ht="15.75" thickBot="1">
      <c r="A19" s="262">
        <f t="shared" si="0"/>
        <v>10</v>
      </c>
      <c r="B19" s="140"/>
      <c r="C19" s="140"/>
      <c r="D19" s="140"/>
      <c r="E19" s="140"/>
      <c r="F19" s="140"/>
      <c r="G19" s="140"/>
      <c r="H19" s="344"/>
    </row>
    <row r="20" spans="1:8" ht="15.75" thickBot="1">
      <c r="A20" s="363"/>
      <c r="B20" s="253"/>
      <c r="C20" s="220"/>
      <c r="D20" s="220"/>
      <c r="E20" s="220"/>
      <c r="F20" s="220"/>
      <c r="G20" s="162" t="str">
        <f>"Total "&amp;LEFT(A7,4)</f>
        <v>Total I14c</v>
      </c>
      <c r="H20" s="163">
        <f>SUM(H10:H19)</f>
        <v>5</v>
      </c>
    </row>
    <row r="22" spans="1:8" ht="53.25" customHeight="1">
      <c r="A22" s="45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52"/>
      <c r="C22" s="452"/>
      <c r="D22" s="452"/>
      <c r="E22" s="452"/>
      <c r="F22" s="452"/>
      <c r="G22" s="452"/>
      <c r="H22" s="452"/>
    </row>
    <row r="40" spans="1:9" ht="15.75" thickBot="1"/>
    <row r="41" spans="1:9" ht="54" customHeight="1" thickBot="1">
      <c r="A41" s="221" t="s">
        <v>69</v>
      </c>
      <c r="B41" s="222" t="s">
        <v>72</v>
      </c>
      <c r="C41" s="242" t="s">
        <v>70</v>
      </c>
      <c r="D41" s="242" t="s">
        <v>71</v>
      </c>
      <c r="E41" s="222" t="s">
        <v>139</v>
      </c>
      <c r="F41" s="222" t="s">
        <v>139</v>
      </c>
      <c r="G41" s="222" t="s">
        <v>138</v>
      </c>
      <c r="H41" s="242" t="s">
        <v>87</v>
      </c>
      <c r="I41" s="243"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M20" sqref="M20"/>
    </sheetView>
  </sheetViews>
  <sheetFormatPr defaultColWidth="9.140625" defaultRowHeight="15"/>
  <cols>
    <col min="1" max="1" width="5.140625" style="189" customWidth="1"/>
    <col min="2" max="2" width="10.5703125" style="189" customWidth="1"/>
    <col min="3" max="3" width="43.140625" style="189" customWidth="1"/>
    <col min="4" max="4" width="24" style="189" customWidth="1"/>
    <col min="5" max="5" width="14.28515625" style="189" customWidth="1"/>
    <col min="6" max="6" width="11.85546875" style="189" customWidth="1"/>
    <col min="7" max="7" width="10" style="189" customWidth="1"/>
    <col min="8" max="8" width="9.7109375" style="189" customWidth="1"/>
    <col min="9" max="9" width="9.140625" style="189"/>
    <col min="10" max="10" width="10.28515625" style="189" customWidth="1"/>
    <col min="11" max="16384" width="9.140625" style="189"/>
  </cols>
  <sheetData>
    <row r="1" spans="1:11" ht="15.75">
      <c r="A1" s="268" t="str">
        <f>'Date initiale'!C3</f>
        <v>Universitatea de Arhitectură și Urbanism "Ion Mincu" București</v>
      </c>
      <c r="B1" s="268"/>
      <c r="C1" s="268"/>
      <c r="D1" s="380"/>
      <c r="E1" s="380"/>
      <c r="F1" s="380"/>
    </row>
    <row r="2" spans="1:11" ht="15.75">
      <c r="A2" s="268" t="str">
        <f>'Date initiale'!B4&amp;" "&amp;'Date initiale'!C4</f>
        <v>Facultatea ARHITECTURA</v>
      </c>
      <c r="B2" s="268"/>
      <c r="C2" s="268"/>
      <c r="D2" s="380"/>
      <c r="E2" s="380"/>
      <c r="F2" s="380"/>
    </row>
    <row r="3" spans="1:11" ht="15.75">
      <c r="A3" s="268" t="str">
        <f>'Date initiale'!B5&amp;" "&amp;'Date initiale'!C5</f>
        <v>Departamentul Sinteza proiectării de arhitectură</v>
      </c>
      <c r="B3" s="268"/>
      <c r="C3" s="268"/>
      <c r="D3" s="380"/>
      <c r="E3" s="380"/>
      <c r="F3" s="380"/>
    </row>
    <row r="4" spans="1:11" ht="15.75">
      <c r="A4" s="379" t="str">
        <f>'Date initiale'!C6&amp;", "&amp;'Date initiale'!C7</f>
        <v>Dordea Dragoș Mihai, 22</v>
      </c>
      <c r="B4" s="379"/>
      <c r="C4" s="379"/>
      <c r="D4" s="380"/>
      <c r="E4" s="380"/>
      <c r="F4" s="380"/>
    </row>
    <row r="5" spans="1:11" ht="15.75">
      <c r="A5" s="379"/>
      <c r="B5" s="379"/>
      <c r="C5" s="379"/>
      <c r="D5" s="380"/>
      <c r="E5" s="380"/>
      <c r="F5" s="380"/>
    </row>
    <row r="6" spans="1:11" ht="15.75">
      <c r="A6" s="450" t="s">
        <v>110</v>
      </c>
      <c r="B6" s="450"/>
      <c r="C6" s="450"/>
      <c r="D6" s="450"/>
      <c r="E6" s="450"/>
      <c r="F6" s="450"/>
      <c r="G6" s="450"/>
      <c r="H6" s="450"/>
    </row>
    <row r="7" spans="1:11" ht="52.5" customHeight="1">
      <c r="A7" s="453"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53"/>
      <c r="C7" s="453"/>
      <c r="D7" s="453"/>
      <c r="E7" s="453"/>
      <c r="F7" s="453"/>
      <c r="G7" s="453"/>
      <c r="H7" s="453"/>
    </row>
    <row r="8" spans="1:11" ht="16.5" thickBot="1">
      <c r="A8" s="60"/>
      <c r="B8" s="60"/>
      <c r="C8" s="60"/>
      <c r="D8" s="60"/>
      <c r="E8" s="60"/>
      <c r="F8" s="75"/>
      <c r="G8" s="75"/>
      <c r="H8" s="75"/>
    </row>
    <row r="9" spans="1:11" ht="60.75" thickBot="1">
      <c r="A9" s="195" t="s">
        <v>55</v>
      </c>
      <c r="B9" s="222" t="s">
        <v>72</v>
      </c>
      <c r="C9" s="242" t="s">
        <v>141</v>
      </c>
      <c r="D9" s="242" t="s">
        <v>71</v>
      </c>
      <c r="E9" s="222" t="s">
        <v>140</v>
      </c>
      <c r="F9" s="222" t="s">
        <v>138</v>
      </c>
      <c r="G9" s="242" t="s">
        <v>87</v>
      </c>
      <c r="H9" s="243" t="s">
        <v>147</v>
      </c>
      <c r="J9" s="274" t="s">
        <v>108</v>
      </c>
    </row>
    <row r="10" spans="1:11">
      <c r="A10" s="259">
        <v>1</v>
      </c>
      <c r="B10" s="260"/>
      <c r="C10" s="260"/>
      <c r="D10" s="260"/>
      <c r="E10" s="260"/>
      <c r="F10" s="260"/>
      <c r="G10" s="260"/>
      <c r="H10" s="261"/>
      <c r="J10" s="275">
        <v>20</v>
      </c>
      <c r="K10" s="384" t="s">
        <v>258</v>
      </c>
    </row>
    <row r="11" spans="1:11">
      <c r="A11" s="240">
        <f>A10+1</f>
        <v>2</v>
      </c>
      <c r="B11" s="257"/>
      <c r="C11" s="227"/>
      <c r="D11" s="227"/>
      <c r="E11" s="258"/>
      <c r="F11" s="258"/>
      <c r="G11" s="227"/>
      <c r="H11" s="330"/>
    </row>
    <row r="12" spans="1:11">
      <c r="A12" s="240">
        <f t="shared" ref="A12:A19" si="0">A11+1</f>
        <v>3</v>
      </c>
      <c r="B12" s="209"/>
      <c r="C12" s="134"/>
      <c r="D12" s="134"/>
      <c r="E12" s="134"/>
      <c r="F12" s="134"/>
      <c r="G12" s="134"/>
      <c r="H12" s="330"/>
    </row>
    <row r="13" spans="1:11">
      <c r="A13" s="240">
        <f t="shared" si="0"/>
        <v>4</v>
      </c>
      <c r="B13" s="134"/>
      <c r="C13" s="134"/>
      <c r="D13" s="134"/>
      <c r="E13" s="134"/>
      <c r="F13" s="134"/>
      <c r="G13" s="134"/>
      <c r="H13" s="330"/>
    </row>
    <row r="14" spans="1:11">
      <c r="A14" s="240">
        <f t="shared" si="0"/>
        <v>5</v>
      </c>
      <c r="B14" s="209"/>
      <c r="C14" s="134"/>
      <c r="D14" s="134"/>
      <c r="E14" s="134"/>
      <c r="F14" s="134"/>
      <c r="G14" s="134"/>
      <c r="H14" s="330"/>
    </row>
    <row r="15" spans="1:11">
      <c r="A15" s="240">
        <f t="shared" si="0"/>
        <v>6</v>
      </c>
      <c r="B15" s="134"/>
      <c r="C15" s="134"/>
      <c r="D15" s="134"/>
      <c r="E15" s="134"/>
      <c r="F15" s="134"/>
      <c r="G15" s="134"/>
      <c r="H15" s="330"/>
    </row>
    <row r="16" spans="1:11">
      <c r="A16" s="240">
        <f t="shared" si="0"/>
        <v>7</v>
      </c>
      <c r="B16" s="209"/>
      <c r="C16" s="134"/>
      <c r="D16" s="134"/>
      <c r="E16" s="134"/>
      <c r="F16" s="134"/>
      <c r="G16" s="134"/>
      <c r="H16" s="330"/>
    </row>
    <row r="17" spans="1:8">
      <c r="A17" s="240">
        <f t="shared" si="0"/>
        <v>8</v>
      </c>
      <c r="B17" s="134"/>
      <c r="C17" s="134"/>
      <c r="D17" s="134"/>
      <c r="E17" s="134"/>
      <c r="F17" s="134"/>
      <c r="G17" s="134"/>
      <c r="H17" s="330"/>
    </row>
    <row r="18" spans="1:8">
      <c r="A18" s="240">
        <f t="shared" si="0"/>
        <v>9</v>
      </c>
      <c r="B18" s="209"/>
      <c r="C18" s="134"/>
      <c r="D18" s="134"/>
      <c r="E18" s="134"/>
      <c r="F18" s="134"/>
      <c r="G18" s="134"/>
      <c r="H18" s="330"/>
    </row>
    <row r="19" spans="1:8" ht="15.75" thickBot="1">
      <c r="A19" s="262">
        <f t="shared" si="0"/>
        <v>10</v>
      </c>
      <c r="B19" s="140"/>
      <c r="C19" s="140"/>
      <c r="D19" s="140"/>
      <c r="E19" s="140"/>
      <c r="F19" s="140"/>
      <c r="G19" s="140"/>
      <c r="H19" s="344"/>
    </row>
    <row r="20" spans="1:8" ht="15.75" thickBot="1">
      <c r="A20" s="363"/>
      <c r="B20" s="253"/>
      <c r="C20" s="220"/>
      <c r="D20" s="220"/>
      <c r="E20" s="220"/>
      <c r="F20" s="220"/>
      <c r="G20" s="162" t="str">
        <f>"Total "&amp;LEFT(A7,4)</f>
        <v>Total I15.</v>
      </c>
      <c r="H20" s="163">
        <f>SUM(H10:H19)</f>
        <v>0</v>
      </c>
    </row>
    <row r="22" spans="1:8" ht="53.25" customHeight="1">
      <c r="A22" s="452"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52"/>
      <c r="C22" s="452"/>
      <c r="D22" s="452"/>
      <c r="E22" s="452"/>
      <c r="F22" s="452"/>
      <c r="G22" s="452"/>
      <c r="H22" s="452"/>
    </row>
    <row r="40" spans="1:9" ht="15.75" thickBot="1"/>
    <row r="41" spans="1:9" ht="54" customHeight="1" thickBot="1">
      <c r="A41" s="221" t="s">
        <v>69</v>
      </c>
      <c r="B41" s="222" t="s">
        <v>72</v>
      </c>
      <c r="C41" s="242" t="s">
        <v>70</v>
      </c>
      <c r="D41" s="242" t="s">
        <v>71</v>
      </c>
      <c r="E41" s="222" t="s">
        <v>139</v>
      </c>
      <c r="F41" s="222" t="s">
        <v>139</v>
      </c>
      <c r="G41" s="222" t="s">
        <v>138</v>
      </c>
      <c r="H41" s="242" t="s">
        <v>87</v>
      </c>
      <c r="I41" s="243"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31"/>
  <sheetViews>
    <sheetView workbookViewId="0">
      <selection activeCell="I20" sqref="I20"/>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68" t="str">
        <f>'Date initiale'!C3</f>
        <v>Universitatea de Arhitectură și Urbanism "Ion Mincu" București</v>
      </c>
      <c r="B1" s="268"/>
      <c r="C1" s="268"/>
      <c r="D1" s="17"/>
      <c r="E1" s="43"/>
    </row>
    <row r="2" spans="1:8" ht="15.75">
      <c r="A2" s="268" t="str">
        <f>'Date initiale'!B4&amp;" "&amp;'Date initiale'!C4</f>
        <v>Facultatea ARHITECTURA</v>
      </c>
      <c r="B2" s="268"/>
      <c r="C2" s="268"/>
      <c r="D2" s="2"/>
      <c r="E2" s="43"/>
    </row>
    <row r="3" spans="1:8" ht="15.75">
      <c r="A3" s="268" t="str">
        <f>'Date initiale'!B5&amp;" "&amp;'Date initiale'!C5</f>
        <v>Departamentul Sinteza proiectării de arhitectură</v>
      </c>
      <c r="B3" s="268"/>
      <c r="C3" s="268"/>
      <c r="D3" s="17"/>
      <c r="E3" s="43"/>
    </row>
    <row r="4" spans="1:8">
      <c r="A4" s="125" t="str">
        <f>'Date initiale'!C6&amp;", "&amp;'Date initiale'!C7</f>
        <v>Dordea Dragoș Mihai, 22</v>
      </c>
      <c r="B4" s="125"/>
      <c r="C4" s="125"/>
    </row>
    <row r="5" spans="1:8" s="189" customFormat="1">
      <c r="A5" s="125"/>
      <c r="B5" s="125"/>
      <c r="C5" s="125"/>
    </row>
    <row r="6" spans="1:8" ht="15.75">
      <c r="A6" s="458" t="s">
        <v>110</v>
      </c>
      <c r="B6" s="458"/>
      <c r="C6" s="458"/>
      <c r="D6" s="458"/>
    </row>
    <row r="7" spans="1:8" s="189" customFormat="1" ht="90.75" customHeight="1">
      <c r="A7" s="453"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53"/>
      <c r="C7" s="453"/>
      <c r="D7" s="453"/>
      <c r="E7" s="190"/>
      <c r="F7" s="190"/>
      <c r="G7" s="190"/>
      <c r="H7" s="190"/>
    </row>
    <row r="8" spans="1:8" ht="18.75" customHeight="1" thickBot="1">
      <c r="A8" s="73"/>
      <c r="B8" s="73"/>
      <c r="C8" s="73"/>
      <c r="D8" s="73"/>
    </row>
    <row r="9" spans="1:8" ht="45.75" customHeight="1" thickBot="1">
      <c r="A9" s="195" t="s">
        <v>55</v>
      </c>
      <c r="B9" s="222" t="s">
        <v>77</v>
      </c>
      <c r="C9" s="222" t="s">
        <v>87</v>
      </c>
      <c r="D9" s="223" t="s">
        <v>147</v>
      </c>
      <c r="E9" s="34"/>
      <c r="F9" s="274" t="s">
        <v>108</v>
      </c>
    </row>
    <row r="10" spans="1:8">
      <c r="A10" s="259">
        <v>1</v>
      </c>
      <c r="B10" s="280" t="s">
        <v>330</v>
      </c>
      <c r="C10" s="281">
        <v>2006</v>
      </c>
      <c r="D10" s="347">
        <v>50</v>
      </c>
      <c r="F10" s="275" t="s">
        <v>168</v>
      </c>
      <c r="G10" s="384" t="s">
        <v>259</v>
      </c>
    </row>
    <row r="11" spans="1:8">
      <c r="A11" s="240">
        <f>A10+1</f>
        <v>2</v>
      </c>
      <c r="B11" s="278"/>
      <c r="C11" s="227"/>
      <c r="D11" s="345"/>
    </row>
    <row r="12" spans="1:8" s="189" customFormat="1">
      <c r="A12" s="240">
        <f t="shared" ref="A12:A19" si="0">A11+1</f>
        <v>3</v>
      </c>
      <c r="B12" s="250"/>
      <c r="C12" s="134"/>
      <c r="D12" s="330"/>
    </row>
    <row r="13" spans="1:8" s="189" customFormat="1">
      <c r="A13" s="240">
        <f t="shared" si="0"/>
        <v>4</v>
      </c>
      <c r="B13" s="279"/>
      <c r="C13" s="134"/>
      <c r="D13" s="330"/>
    </row>
    <row r="14" spans="1:8" s="189" customFormat="1">
      <c r="A14" s="240">
        <f t="shared" si="0"/>
        <v>5</v>
      </c>
      <c r="B14" s="279"/>
      <c r="C14" s="134"/>
      <c r="D14" s="330"/>
    </row>
    <row r="15" spans="1:8">
      <c r="A15" s="240">
        <f t="shared" si="0"/>
        <v>6</v>
      </c>
      <c r="B15" s="250"/>
      <c r="C15" s="134"/>
      <c r="D15" s="330"/>
    </row>
    <row r="16" spans="1:8">
      <c r="A16" s="240">
        <f t="shared" si="0"/>
        <v>7</v>
      </c>
      <c r="B16" s="279"/>
      <c r="C16" s="134"/>
      <c r="D16" s="330"/>
    </row>
    <row r="17" spans="1:4">
      <c r="A17" s="240">
        <f t="shared" si="0"/>
        <v>8</v>
      </c>
      <c r="B17" s="279"/>
      <c r="C17" s="134"/>
      <c r="D17" s="330"/>
    </row>
    <row r="18" spans="1:4">
      <c r="A18" s="240">
        <f t="shared" si="0"/>
        <v>9</v>
      </c>
      <c r="B18" s="279"/>
      <c r="C18" s="134"/>
      <c r="D18" s="330"/>
    </row>
    <row r="19" spans="1:4" ht="15.75" thickBot="1">
      <c r="A19" s="262">
        <f t="shared" si="0"/>
        <v>10</v>
      </c>
      <c r="B19" s="282"/>
      <c r="C19" s="140"/>
      <c r="D19" s="344"/>
    </row>
    <row r="20" spans="1:4" ht="15.75" thickBot="1">
      <c r="A20" s="362"/>
      <c r="B20" s="219"/>
      <c r="C20" s="162" t="str">
        <f>"Total "&amp;LEFT(A7,3)</f>
        <v>Total I16</v>
      </c>
      <c r="D20" s="283">
        <f>SUM(D10:D19)</f>
        <v>50</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topLeftCell="A6" workbookViewId="0">
      <selection activeCell="H28" sqref="H28"/>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68" t="str">
        <f>'Date initiale'!C3</f>
        <v>Universitatea de Arhitectură și Urbanism "Ion Mincu" București</v>
      </c>
      <c r="B1" s="268"/>
      <c r="C1" s="268"/>
      <c r="D1" s="17"/>
    </row>
    <row r="2" spans="1:11" ht="15.75">
      <c r="A2" s="268" t="str">
        <f>'Date initiale'!B4&amp;" "&amp;'Date initiale'!C4</f>
        <v>Facultatea ARHITECTURA</v>
      </c>
      <c r="B2" s="268"/>
      <c r="C2" s="268"/>
      <c r="D2" s="2"/>
    </row>
    <row r="3" spans="1:11" ht="15.75">
      <c r="A3" s="268" t="str">
        <f>'Date initiale'!B5&amp;" "&amp;'Date initiale'!C5</f>
        <v>Departamentul Sinteza proiectării de arhitectură</v>
      </c>
      <c r="B3" s="268"/>
      <c r="C3" s="268"/>
      <c r="D3" s="17"/>
    </row>
    <row r="4" spans="1:11">
      <c r="A4" s="125" t="str">
        <f>'Date initiale'!C6&amp;", "&amp;'Date initiale'!C7</f>
        <v>Dordea Dragoș Mihai, 22</v>
      </c>
      <c r="B4" s="125"/>
      <c r="C4" s="125"/>
    </row>
    <row r="5" spans="1:11" s="189" customFormat="1">
      <c r="A5" s="125"/>
      <c r="B5" s="125"/>
      <c r="C5" s="125"/>
    </row>
    <row r="6" spans="1:11">
      <c r="A6" s="459" t="s">
        <v>110</v>
      </c>
      <c r="B6" s="459"/>
      <c r="C6" s="459"/>
      <c r="D6" s="459"/>
    </row>
    <row r="7" spans="1:11" s="189" customFormat="1" ht="40.5" customHeight="1">
      <c r="A7" s="460"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60"/>
      <c r="C7" s="460"/>
      <c r="D7" s="460"/>
    </row>
    <row r="8" spans="1:11" ht="15.75" thickBot="1"/>
    <row r="9" spans="1:11" ht="48.75" customHeight="1" thickBot="1">
      <c r="A9" s="195" t="s">
        <v>55</v>
      </c>
      <c r="B9" s="159" t="s">
        <v>77</v>
      </c>
      <c r="C9" s="159" t="s">
        <v>87</v>
      </c>
      <c r="D9" s="295" t="s">
        <v>147</v>
      </c>
      <c r="F9" s="274" t="s">
        <v>108</v>
      </c>
    </row>
    <row r="10" spans="1:11" ht="30">
      <c r="A10" s="318">
        <v>1</v>
      </c>
      <c r="B10" s="312" t="s">
        <v>404</v>
      </c>
      <c r="C10" s="165">
        <v>2020</v>
      </c>
      <c r="D10" s="348">
        <v>30</v>
      </c>
      <c r="F10" s="275" t="s">
        <v>169</v>
      </c>
      <c r="G10" s="384" t="s">
        <v>260</v>
      </c>
      <c r="K10" s="22"/>
    </row>
    <row r="11" spans="1:11" s="189" customFormat="1">
      <c r="A11" s="319">
        <f>A10+1</f>
        <v>2</v>
      </c>
      <c r="B11" s="302"/>
      <c r="C11" s="42"/>
      <c r="D11" s="343"/>
      <c r="K11" s="22"/>
    </row>
    <row r="12" spans="1:11" s="189" customFormat="1">
      <c r="A12" s="319">
        <f t="shared" ref="A12:A19" si="0">A11+1</f>
        <v>3</v>
      </c>
      <c r="B12" s="302"/>
      <c r="C12" s="42"/>
      <c r="D12" s="343"/>
      <c r="K12" s="22"/>
    </row>
    <row r="13" spans="1:11" s="189" customFormat="1">
      <c r="A13" s="319">
        <f t="shared" si="0"/>
        <v>4</v>
      </c>
      <c r="B13" s="302"/>
      <c r="C13" s="42"/>
      <c r="D13" s="343"/>
      <c r="K13" s="22"/>
    </row>
    <row r="14" spans="1:11" s="189" customFormat="1">
      <c r="A14" s="319">
        <f t="shared" si="0"/>
        <v>5</v>
      </c>
      <c r="B14" s="302"/>
      <c r="C14" s="42"/>
      <c r="D14" s="343"/>
      <c r="K14" s="22"/>
    </row>
    <row r="15" spans="1:11" s="189" customFormat="1">
      <c r="A15" s="319">
        <f t="shared" si="0"/>
        <v>6</v>
      </c>
      <c r="B15" s="302"/>
      <c r="C15" s="42"/>
      <c r="D15" s="343"/>
      <c r="K15" s="22"/>
    </row>
    <row r="16" spans="1:11" s="189" customFormat="1">
      <c r="A16" s="319">
        <f t="shared" si="0"/>
        <v>7</v>
      </c>
      <c r="B16" s="302"/>
      <c r="C16" s="42"/>
      <c r="D16" s="343"/>
      <c r="K16" s="22"/>
    </row>
    <row r="17" spans="1:11" s="189" customFormat="1">
      <c r="A17" s="319">
        <f t="shared" si="0"/>
        <v>8</v>
      </c>
      <c r="B17" s="302"/>
      <c r="C17" s="42"/>
      <c r="D17" s="343"/>
      <c r="K17" s="22"/>
    </row>
    <row r="18" spans="1:11" s="189" customFormat="1">
      <c r="A18" s="319">
        <f t="shared" si="0"/>
        <v>9</v>
      </c>
      <c r="B18" s="302"/>
      <c r="C18" s="42"/>
      <c r="D18" s="343"/>
      <c r="K18" s="22"/>
    </row>
    <row r="19" spans="1:11" ht="15.75" thickBot="1">
      <c r="A19" s="320">
        <f t="shared" si="0"/>
        <v>10</v>
      </c>
      <c r="B19" s="314"/>
      <c r="C19" s="155"/>
      <c r="D19" s="346"/>
      <c r="K19" s="22"/>
    </row>
    <row r="20" spans="1:11" ht="15.75" thickBot="1">
      <c r="A20" s="358"/>
      <c r="B20" s="125"/>
      <c r="C20" s="128" t="str">
        <f>"Total "&amp;LEFT(A7,3)</f>
        <v>Total I17</v>
      </c>
      <c r="D20" s="129">
        <f>SUM(D10:D19)</f>
        <v>30</v>
      </c>
      <c r="K20" s="5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1"/>
  <sheetViews>
    <sheetView topLeftCell="B1" workbookViewId="0">
      <selection activeCell="I17" sqref="I17"/>
    </sheetView>
  </sheetViews>
  <sheetFormatPr defaultRowHeight="15"/>
  <cols>
    <col min="1" max="1" width="5.140625" customWidth="1"/>
    <col min="2" max="2" width="103.140625" customWidth="1"/>
    <col min="3" max="3" width="10.5703125" customWidth="1"/>
    <col min="4" max="4" width="9.7109375" customWidth="1"/>
  </cols>
  <sheetData>
    <row r="1" spans="1:11" ht="15.75">
      <c r="A1" s="268" t="str">
        <f>'Date initiale'!C3</f>
        <v>Universitatea de Arhitectură și Urbanism "Ion Mincu" București</v>
      </c>
      <c r="B1" s="268"/>
      <c r="C1" s="268"/>
      <c r="D1" s="17"/>
      <c r="E1" s="43"/>
    </row>
    <row r="2" spans="1:11" ht="15.75">
      <c r="A2" s="268" t="str">
        <f>'Date initiale'!B4&amp;" "&amp;'Date initiale'!C4</f>
        <v>Facultatea ARHITECTURA</v>
      </c>
      <c r="B2" s="268"/>
      <c r="C2" s="268"/>
      <c r="D2" s="43"/>
      <c r="E2" s="43"/>
    </row>
    <row r="3" spans="1:11" ht="15.75">
      <c r="A3" s="268" t="str">
        <f>'Date initiale'!B5&amp;" "&amp;'Date initiale'!C5</f>
        <v>Departamentul Sinteza proiectării de arhitectură</v>
      </c>
      <c r="B3" s="268"/>
      <c r="C3" s="268"/>
      <c r="D3" s="17"/>
      <c r="E3" s="43"/>
    </row>
    <row r="4" spans="1:11">
      <c r="A4" s="125" t="str">
        <f>'Date initiale'!C6&amp;", "&amp;'Date initiale'!C7</f>
        <v>Dordea Dragoș Mihai, 22</v>
      </c>
      <c r="B4" s="125"/>
      <c r="C4" s="125"/>
    </row>
    <row r="5" spans="1:11" s="189" customFormat="1">
      <c r="A5" s="125"/>
      <c r="B5" s="125"/>
      <c r="C5" s="125"/>
    </row>
    <row r="6" spans="1:11" ht="34.5" customHeight="1">
      <c r="A6" s="458" t="s">
        <v>110</v>
      </c>
      <c r="B6" s="458"/>
      <c r="C6" s="458"/>
      <c r="D6" s="458"/>
    </row>
    <row r="7" spans="1:11" s="189" customFormat="1" ht="34.5" customHeight="1">
      <c r="A7" s="460"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60"/>
      <c r="C7" s="460"/>
      <c r="D7" s="460"/>
    </row>
    <row r="8" spans="1:11" ht="16.5" customHeight="1" thickBot="1">
      <c r="A8" s="61"/>
      <c r="B8" s="61"/>
      <c r="C8" s="61"/>
      <c r="D8" s="61"/>
    </row>
    <row r="9" spans="1:11" ht="42.75" customHeight="1" thickBot="1">
      <c r="A9" s="195" t="s">
        <v>55</v>
      </c>
      <c r="B9" s="159" t="s">
        <v>77</v>
      </c>
      <c r="C9" s="159" t="s">
        <v>87</v>
      </c>
      <c r="D9" s="295" t="s">
        <v>78</v>
      </c>
      <c r="E9" s="34"/>
      <c r="F9" s="274" t="s">
        <v>108</v>
      </c>
    </row>
    <row r="10" spans="1:11" ht="30">
      <c r="A10" s="164">
        <v>1</v>
      </c>
      <c r="B10" s="321" t="s">
        <v>405</v>
      </c>
      <c r="C10" s="165">
        <v>2013</v>
      </c>
      <c r="D10" s="337">
        <v>10</v>
      </c>
      <c r="E10" s="34"/>
      <c r="F10" s="275" t="s">
        <v>170</v>
      </c>
      <c r="G10" s="384" t="s">
        <v>261</v>
      </c>
      <c r="K10" s="22"/>
    </row>
    <row r="11" spans="1:11" ht="30">
      <c r="A11" s="166">
        <f>A10+1</f>
        <v>2</v>
      </c>
      <c r="B11" s="302" t="s">
        <v>406</v>
      </c>
      <c r="C11" s="42">
        <v>2018</v>
      </c>
      <c r="D11" s="330">
        <v>5</v>
      </c>
      <c r="K11" s="22"/>
    </row>
    <row r="12" spans="1:11">
      <c r="A12" s="166">
        <f t="shared" ref="A12:A19" si="0">A11+1</f>
        <v>3</v>
      </c>
      <c r="B12" s="302" t="s">
        <v>407</v>
      </c>
      <c r="C12" s="42">
        <v>2021</v>
      </c>
      <c r="D12" s="330">
        <v>10</v>
      </c>
      <c r="K12" s="58"/>
    </row>
    <row r="13" spans="1:11">
      <c r="A13" s="166">
        <f t="shared" si="0"/>
        <v>4</v>
      </c>
      <c r="B13" s="302"/>
      <c r="C13" s="42"/>
      <c r="D13" s="330"/>
    </row>
    <row r="14" spans="1:11">
      <c r="A14" s="166">
        <f t="shared" si="0"/>
        <v>5</v>
      </c>
      <c r="B14" s="302"/>
      <c r="C14" s="42"/>
      <c r="D14" s="330"/>
    </row>
    <row r="15" spans="1:11">
      <c r="A15" s="166">
        <f t="shared" si="0"/>
        <v>6</v>
      </c>
      <c r="B15" s="302"/>
      <c r="C15" s="42"/>
      <c r="D15" s="330"/>
    </row>
    <row r="16" spans="1:11">
      <c r="A16" s="166">
        <f t="shared" si="0"/>
        <v>7</v>
      </c>
      <c r="B16" s="302"/>
      <c r="C16" s="42"/>
      <c r="D16" s="330"/>
    </row>
    <row r="17" spans="1:8" s="38" customFormat="1">
      <c r="A17" s="166">
        <f t="shared" si="0"/>
        <v>8</v>
      </c>
      <c r="B17" s="302"/>
      <c r="C17" s="42"/>
      <c r="D17" s="330"/>
    </row>
    <row r="18" spans="1:8">
      <c r="A18" s="166">
        <f t="shared" si="0"/>
        <v>9</v>
      </c>
      <c r="B18" s="302"/>
      <c r="C18" s="42"/>
      <c r="D18" s="330"/>
    </row>
    <row r="19" spans="1:8" ht="15.75" thickBot="1">
      <c r="A19" s="313">
        <f t="shared" si="0"/>
        <v>10</v>
      </c>
      <c r="B19" s="314"/>
      <c r="C19" s="155"/>
      <c r="D19" s="344"/>
    </row>
    <row r="20" spans="1:8" s="22" customFormat="1" ht="15.75" thickBot="1">
      <c r="A20" s="361"/>
      <c r="B20" s="322"/>
      <c r="C20" s="128" t="str">
        <f>"Total "&amp;LEFT(A7,3)</f>
        <v>Total I18</v>
      </c>
      <c r="D20" s="323">
        <f>SUM(D10:D19)</f>
        <v>25</v>
      </c>
    </row>
    <row r="21" spans="1:8">
      <c r="B21" s="18"/>
    </row>
    <row r="22" spans="1:8" ht="53.25" customHeight="1">
      <c r="A22" s="452"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52"/>
      <c r="C22" s="452"/>
      <c r="D22" s="452"/>
      <c r="E22" s="277"/>
      <c r="F22" s="277"/>
      <c r="G22" s="277"/>
      <c r="H22" s="277"/>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topLeftCell="C7" workbookViewId="0">
      <selection activeCell="M28" sqref="M28"/>
    </sheetView>
  </sheetViews>
  <sheetFormatPr defaultRowHeight="15"/>
  <cols>
    <col min="1" max="1" width="5.140625" customWidth="1"/>
    <col min="2" max="2" width="27.140625" customWidth="1"/>
    <col min="3" max="3" width="75.7109375" customWidth="1"/>
    <col min="4" max="4" width="10.5703125" style="189" customWidth="1"/>
    <col min="5" max="5" width="9.7109375" customWidth="1"/>
    <col min="7" max="7" width="14.140625" customWidth="1"/>
  </cols>
  <sheetData>
    <row r="1" spans="1:11">
      <c r="A1" s="270" t="str">
        <f>'Date initiale'!C3</f>
        <v>Universitatea de Arhitectură și Urbanism "Ion Mincu" București</v>
      </c>
      <c r="B1" s="270"/>
      <c r="D1" s="270"/>
    </row>
    <row r="2" spans="1:11" ht="15.75">
      <c r="A2" s="268" t="str">
        <f>'Date initiale'!B4&amp;" "&amp;'Date initiale'!C4</f>
        <v>Facultatea ARHITECTURA</v>
      </c>
      <c r="B2" s="268"/>
      <c r="C2" s="17"/>
      <c r="D2" s="268"/>
      <c r="E2" s="17"/>
    </row>
    <row r="3" spans="1:11" ht="15.75">
      <c r="A3" s="268" t="str">
        <f>'Date initiale'!B5&amp;" "&amp;'Date initiale'!C5</f>
        <v>Departamentul Sinteza proiectării de arhitectură</v>
      </c>
      <c r="B3" s="268"/>
      <c r="C3" s="17"/>
      <c r="D3" s="268"/>
      <c r="E3" s="17"/>
    </row>
    <row r="4" spans="1:11" ht="15.75">
      <c r="A4" s="451" t="str">
        <f>'Date initiale'!C6&amp;", "&amp;'Date initiale'!C7</f>
        <v>Dordea Dragoș Mihai, 22</v>
      </c>
      <c r="B4" s="451"/>
      <c r="C4" s="461"/>
      <c r="D4" s="461"/>
      <c r="E4" s="461"/>
    </row>
    <row r="5" spans="1:11" s="189" customFormat="1" ht="15.75">
      <c r="A5" s="269"/>
      <c r="B5" s="269"/>
      <c r="C5" s="17"/>
      <c r="D5" s="269"/>
      <c r="E5" s="17"/>
    </row>
    <row r="6" spans="1:11" ht="15.75">
      <c r="A6" s="456" t="s">
        <v>110</v>
      </c>
      <c r="B6" s="456"/>
      <c r="C6" s="456"/>
      <c r="D6" s="456"/>
      <c r="E6" s="456"/>
    </row>
    <row r="7" spans="1:11" ht="67.5" customHeight="1">
      <c r="A7" s="460"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60"/>
      <c r="C7" s="460"/>
      <c r="D7" s="460"/>
      <c r="E7" s="460"/>
      <c r="F7" s="41"/>
      <c r="G7" s="41"/>
      <c r="H7" s="41"/>
      <c r="I7" s="41"/>
    </row>
    <row r="8" spans="1:11" s="22" customFormat="1" ht="20.25" customHeight="1" thickBot="1">
      <c r="A8" s="61"/>
      <c r="B8" s="61"/>
      <c r="C8" s="61"/>
      <c r="D8" s="61"/>
      <c r="E8" s="61"/>
      <c r="F8" s="70"/>
      <c r="G8" s="70"/>
      <c r="H8" s="70"/>
      <c r="I8" s="70"/>
    </row>
    <row r="9" spans="1:11" ht="30.75" thickBot="1">
      <c r="A9" s="158" t="s">
        <v>55</v>
      </c>
      <c r="B9" s="222" t="s">
        <v>150</v>
      </c>
      <c r="C9" s="222" t="s">
        <v>82</v>
      </c>
      <c r="D9" s="222" t="s">
        <v>81</v>
      </c>
      <c r="E9" s="243" t="s">
        <v>147</v>
      </c>
      <c r="G9" s="274" t="s">
        <v>108</v>
      </c>
      <c r="K9" s="22"/>
    </row>
    <row r="10" spans="1:11" s="189" customFormat="1" ht="30">
      <c r="A10" s="291">
        <v>1</v>
      </c>
      <c r="B10" s="422" t="s">
        <v>331</v>
      </c>
      <c r="C10" s="423" t="s">
        <v>332</v>
      </c>
      <c r="D10" s="424" t="s">
        <v>333</v>
      </c>
      <c r="E10" s="419">
        <v>10</v>
      </c>
      <c r="G10" s="275" t="s">
        <v>171</v>
      </c>
      <c r="H10" s="384" t="s">
        <v>262</v>
      </c>
      <c r="K10" s="22"/>
    </row>
    <row r="11" spans="1:11" s="189" customFormat="1">
      <c r="A11" s="208">
        <f>A10+1</f>
        <v>2</v>
      </c>
      <c r="B11" s="422"/>
      <c r="C11" s="423"/>
      <c r="D11" s="424"/>
      <c r="E11" s="419"/>
      <c r="K11" s="22"/>
    </row>
    <row r="12" spans="1:11" s="189" customFormat="1">
      <c r="A12" s="208">
        <f t="shared" ref="A12:A19" si="0">A11+1</f>
        <v>3</v>
      </c>
      <c r="B12" s="250"/>
      <c r="C12" s="289"/>
      <c r="D12" s="134"/>
      <c r="E12" s="330"/>
      <c r="K12" s="22"/>
    </row>
    <row r="13" spans="1:11" s="189" customFormat="1">
      <c r="A13" s="208">
        <f t="shared" si="0"/>
        <v>4</v>
      </c>
      <c r="B13" s="250"/>
      <c r="C13" s="289"/>
      <c r="D13" s="134"/>
      <c r="E13" s="330"/>
      <c r="K13" s="22"/>
    </row>
    <row r="14" spans="1:11">
      <c r="A14" s="208">
        <f t="shared" si="0"/>
        <v>5</v>
      </c>
      <c r="B14" s="250"/>
      <c r="C14" s="289"/>
      <c r="D14" s="134"/>
      <c r="E14" s="330"/>
      <c r="K14" s="22"/>
    </row>
    <row r="15" spans="1:11" s="189" customFormat="1">
      <c r="A15" s="208">
        <f t="shared" si="0"/>
        <v>6</v>
      </c>
      <c r="B15" s="250"/>
      <c r="C15" s="289"/>
      <c r="D15" s="134"/>
      <c r="E15" s="330"/>
      <c r="K15" s="22"/>
    </row>
    <row r="16" spans="1:11" s="189" customFormat="1">
      <c r="A16" s="208">
        <f t="shared" si="0"/>
        <v>7</v>
      </c>
      <c r="B16" s="250"/>
      <c r="C16" s="289"/>
      <c r="D16" s="134"/>
      <c r="E16" s="330"/>
      <c r="K16" s="22"/>
    </row>
    <row r="17" spans="1:11" s="189" customFormat="1">
      <c r="A17" s="208">
        <f t="shared" si="0"/>
        <v>8</v>
      </c>
      <c r="B17" s="250"/>
      <c r="C17" s="289"/>
      <c r="D17" s="134"/>
      <c r="E17" s="330"/>
      <c r="K17" s="22"/>
    </row>
    <row r="18" spans="1:11" s="189" customFormat="1">
      <c r="A18" s="208">
        <f t="shared" si="0"/>
        <v>9</v>
      </c>
      <c r="B18" s="250"/>
      <c r="C18" s="289"/>
      <c r="D18" s="134"/>
      <c r="E18" s="330"/>
      <c r="K18" s="22"/>
    </row>
    <row r="19" spans="1:11" s="189" customFormat="1" ht="15.75" thickBot="1">
      <c r="A19" s="215">
        <f t="shared" si="0"/>
        <v>10</v>
      </c>
      <c r="B19" s="292"/>
      <c r="C19" s="293"/>
      <c r="D19" s="140"/>
      <c r="E19" s="344"/>
      <c r="K19" s="22"/>
    </row>
    <row r="20" spans="1:11" ht="15.75" thickBot="1">
      <c r="A20" s="360"/>
      <c r="B20" s="220"/>
      <c r="C20" s="290"/>
      <c r="D20" s="162" t="str">
        <f>"Total "&amp;LEFT(A7,3)</f>
        <v>Total I19</v>
      </c>
      <c r="E20" s="163">
        <f>SUM(E10:E19)</f>
        <v>10</v>
      </c>
      <c r="K20" s="59"/>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5"/>
  <sheetViews>
    <sheetView workbookViewId="0">
      <selection activeCell="G23" sqref="G23"/>
    </sheetView>
  </sheetViews>
  <sheetFormatPr defaultRowHeight="15"/>
  <cols>
    <col min="1" max="1" width="5.140625" customWidth="1"/>
    <col min="2" max="2" width="86.28515625" customWidth="1"/>
    <col min="3" max="3" width="17.140625" style="189" customWidth="1"/>
    <col min="4" max="4" width="10.5703125" customWidth="1"/>
    <col min="5" max="5" width="9.7109375" customWidth="1"/>
    <col min="7" max="7" width="13.42578125" customWidth="1"/>
  </cols>
  <sheetData>
    <row r="1" spans="1:8" ht="15.75">
      <c r="A1" s="268" t="str">
        <f>'Date initiale'!C3</f>
        <v>Universitatea de Arhitectură și Urbanism "Ion Mincu" București</v>
      </c>
      <c r="B1" s="268"/>
      <c r="C1" s="268"/>
      <c r="D1" s="268"/>
      <c r="E1" s="17"/>
    </row>
    <row r="2" spans="1:8" ht="15.75">
      <c r="A2" s="268" t="str">
        <f>'Date initiale'!B4&amp;" "&amp;'Date initiale'!C4</f>
        <v>Facultatea ARHITECTURA</v>
      </c>
      <c r="B2" s="268"/>
      <c r="C2" s="268"/>
      <c r="D2" s="268"/>
      <c r="E2" s="17"/>
    </row>
    <row r="3" spans="1:8" ht="15.75">
      <c r="A3" s="268" t="str">
        <f>'Date initiale'!B5&amp;" "&amp;'Date initiale'!C5</f>
        <v>Departamentul Sinteza proiectării de arhitectură</v>
      </c>
      <c r="B3" s="268"/>
      <c r="C3" s="268"/>
      <c r="D3" s="268"/>
      <c r="E3" s="17"/>
    </row>
    <row r="4" spans="1:8">
      <c r="A4" s="125" t="str">
        <f>'Date initiale'!C6&amp;", "&amp;'Date initiale'!C7</f>
        <v>Dordea Dragoș Mihai, 22</v>
      </c>
      <c r="B4" s="125"/>
      <c r="C4" s="125"/>
      <c r="D4" s="125"/>
    </row>
    <row r="5" spans="1:8" s="189" customFormat="1">
      <c r="A5" s="125"/>
      <c r="B5" s="125"/>
      <c r="C5" s="125"/>
      <c r="D5" s="125"/>
    </row>
    <row r="6" spans="1:8" ht="15.75">
      <c r="A6" s="462" t="s">
        <v>110</v>
      </c>
      <c r="B6" s="463"/>
      <c r="C6" s="463"/>
      <c r="D6" s="463"/>
      <c r="E6" s="464"/>
    </row>
    <row r="7" spans="1:8" s="189" customFormat="1" ht="15.75">
      <c r="A7" s="460" t="str">
        <f>'Descriere indicatori'!B27&amp;". "&amp;'Descriere indicatori'!C27</f>
        <v xml:space="preserve">I20. Expoziţii profesionale în domeniu organizate la nivel internaţional / naţional sau local în calitate de autor, coautor, curator </v>
      </c>
      <c r="B7" s="460"/>
      <c r="C7" s="460"/>
      <c r="D7" s="460"/>
      <c r="E7" s="460"/>
      <c r="F7" s="288"/>
    </row>
    <row r="8" spans="1:8" s="189" customFormat="1" ht="32.25" customHeight="1" thickBot="1">
      <c r="A8" s="60"/>
      <c r="B8" s="60"/>
      <c r="C8" s="60"/>
      <c r="D8" s="60"/>
      <c r="E8" s="60"/>
    </row>
    <row r="9" spans="1:8" ht="30.75" thickBot="1">
      <c r="A9" s="158" t="s">
        <v>55</v>
      </c>
      <c r="B9" s="294" t="s">
        <v>152</v>
      </c>
      <c r="C9" s="159" t="s">
        <v>151</v>
      </c>
      <c r="D9" s="159" t="s">
        <v>87</v>
      </c>
      <c r="E9" s="295" t="s">
        <v>147</v>
      </c>
      <c r="G9" s="274" t="s">
        <v>108</v>
      </c>
    </row>
    <row r="10" spans="1:8" ht="30">
      <c r="A10" s="299">
        <v>1</v>
      </c>
      <c r="B10" s="408" t="s">
        <v>334</v>
      </c>
      <c r="C10" s="409" t="s">
        <v>408</v>
      </c>
      <c r="D10" s="410">
        <v>2016</v>
      </c>
      <c r="E10" s="411">
        <v>5</v>
      </c>
      <c r="G10" s="275" t="s">
        <v>170</v>
      </c>
      <c r="H10" s="384" t="s">
        <v>263</v>
      </c>
    </row>
    <row r="11" spans="1:8">
      <c r="A11" s="300">
        <f>A10+1</f>
        <v>2</v>
      </c>
      <c r="B11" s="425"/>
      <c r="C11" s="426"/>
      <c r="D11" s="427"/>
      <c r="E11" s="428"/>
      <c r="G11" s="275" t="s">
        <v>172</v>
      </c>
    </row>
    <row r="12" spans="1:8">
      <c r="A12" s="300">
        <f t="shared" ref="A12:A19" si="0">A11+1</f>
        <v>3</v>
      </c>
      <c r="B12" s="296"/>
      <c r="C12" s="42"/>
      <c r="D12" s="42"/>
      <c r="E12" s="349"/>
      <c r="G12" s="275" t="s">
        <v>173</v>
      </c>
    </row>
    <row r="13" spans="1:8">
      <c r="A13" s="300">
        <f t="shared" si="0"/>
        <v>4</v>
      </c>
      <c r="B13" s="296"/>
      <c r="C13" s="42"/>
      <c r="D13" s="42"/>
      <c r="E13" s="349"/>
    </row>
    <row r="14" spans="1:8">
      <c r="A14" s="300">
        <f t="shared" si="0"/>
        <v>5</v>
      </c>
      <c r="B14" s="302"/>
      <c r="C14" s="42"/>
      <c r="D14" s="42"/>
      <c r="E14" s="350"/>
    </row>
    <row r="15" spans="1:8">
      <c r="A15" s="300">
        <f t="shared" si="0"/>
        <v>6</v>
      </c>
      <c r="B15" s="302"/>
      <c r="C15" s="42"/>
      <c r="D15" s="42"/>
      <c r="E15" s="350"/>
    </row>
    <row r="16" spans="1:8">
      <c r="A16" s="300">
        <f t="shared" si="0"/>
        <v>7</v>
      </c>
      <c r="B16" s="302"/>
      <c r="C16" s="42"/>
      <c r="D16" s="42"/>
      <c r="E16" s="350"/>
    </row>
    <row r="17" spans="1:5">
      <c r="A17" s="300">
        <f t="shared" si="0"/>
        <v>8</v>
      </c>
      <c r="B17" s="302"/>
      <c r="C17" s="42"/>
      <c r="D17" s="42"/>
      <c r="E17" s="330"/>
    </row>
    <row r="18" spans="1:5" s="58" customFormat="1">
      <c r="A18" s="300">
        <f t="shared" si="0"/>
        <v>9</v>
      </c>
      <c r="B18" s="304"/>
      <c r="C18" s="184"/>
      <c r="D18" s="184"/>
      <c r="E18" s="351"/>
    </row>
    <row r="19" spans="1:5" s="58" customFormat="1" ht="15.75" thickBot="1">
      <c r="A19" s="306">
        <f t="shared" si="0"/>
        <v>10</v>
      </c>
      <c r="B19" s="307"/>
      <c r="C19" s="308"/>
      <c r="D19" s="308"/>
      <c r="E19" s="352"/>
    </row>
    <row r="20" spans="1:5" ht="15.75" thickBot="1">
      <c r="A20" s="359"/>
      <c r="B20" s="297"/>
      <c r="C20" s="298"/>
      <c r="D20" s="162" t="str">
        <f>"Total "&amp;LEFT(A7,3)</f>
        <v>Total I20</v>
      </c>
      <c r="E20" s="129">
        <f>SUM(E10:E19)</f>
        <v>5</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47"/>
  <sheetViews>
    <sheetView showGridLines="0" showRowColHeaders="0" zoomScale="130" zoomScaleNormal="130" workbookViewId="0">
      <selection activeCell="B5" sqref="B5"/>
    </sheetView>
  </sheetViews>
  <sheetFormatPr defaultRowHeight="15"/>
  <cols>
    <col min="1" max="1" width="4.28515625" style="189" customWidth="1"/>
    <col min="2" max="2" width="8.7109375" customWidth="1"/>
    <col min="3" max="3" width="72" customWidth="1"/>
    <col min="4" max="4" width="7.7109375" customWidth="1"/>
  </cols>
  <sheetData>
    <row r="1" spans="2:4">
      <c r="B1" s="437" t="s">
        <v>102</v>
      </c>
      <c r="C1" s="437"/>
      <c r="D1" s="437"/>
    </row>
    <row r="2" spans="2:4" s="189" customFormat="1">
      <c r="B2" s="374" t="str">
        <f>"Facultatea de "&amp;'Date initiale'!C4</f>
        <v>Facultatea de ARHITECTURA</v>
      </c>
      <c r="C2" s="374"/>
      <c r="D2" s="374"/>
    </row>
    <row r="3" spans="2:4">
      <c r="B3" s="437" t="str">
        <f>"Departamentul "&amp;'Date initiale'!C5</f>
        <v>Departamentul Sinteza proiectării de arhitectură</v>
      </c>
      <c r="C3" s="437"/>
      <c r="D3" s="437"/>
    </row>
    <row r="4" spans="2:4">
      <c r="B4" s="374" t="str">
        <f>"Nume și prenume: "&amp;'Date initiale'!C6</f>
        <v>Nume și prenume: Dordea Dragoș Mihai</v>
      </c>
      <c r="C4" s="374"/>
      <c r="D4" s="374"/>
    </row>
    <row r="5" spans="2:4" s="189" customFormat="1">
      <c r="B5" s="374" t="str">
        <f>"Post: "&amp;'Date initiale'!C7</f>
        <v>Post: 22</v>
      </c>
      <c r="C5" s="374"/>
      <c r="D5" s="374"/>
    </row>
    <row r="6" spans="2:4">
      <c r="B6" s="374" t="str">
        <f>"Standard de referință: "&amp;'Date initiale'!C8</f>
        <v>Standard de referință: conferențiar universitar</v>
      </c>
      <c r="C6" s="374"/>
      <c r="D6" s="374"/>
    </row>
    <row r="7" spans="2:4">
      <c r="B7" s="189"/>
      <c r="C7" s="189"/>
      <c r="D7" s="189"/>
    </row>
    <row r="8" spans="2:4" s="189" customFormat="1" ht="15.75">
      <c r="B8" s="440" t="s">
        <v>178</v>
      </c>
      <c r="C8" s="440"/>
      <c r="D8" s="440"/>
    </row>
    <row r="9" spans="2:4" ht="34.5" customHeight="1">
      <c r="B9" s="438" t="s">
        <v>186</v>
      </c>
      <c r="C9" s="439"/>
      <c r="D9" s="439"/>
    </row>
    <row r="10" spans="2:4" ht="30">
      <c r="B10" s="95" t="s">
        <v>63</v>
      </c>
      <c r="C10" s="95" t="s">
        <v>177</v>
      </c>
      <c r="D10" s="95" t="s">
        <v>147</v>
      </c>
    </row>
    <row r="11" spans="2:4">
      <c r="B11" s="96" t="s">
        <v>19</v>
      </c>
      <c r="C11" s="11" t="s">
        <v>20</v>
      </c>
      <c r="D11" s="105">
        <f>'I1'!I20</f>
        <v>0</v>
      </c>
    </row>
    <row r="12" spans="2:4" ht="15" customHeight="1">
      <c r="B12" s="97" t="s">
        <v>21</v>
      </c>
      <c r="C12" s="11" t="s">
        <v>22</v>
      </c>
      <c r="D12" s="106">
        <f>'I2'!I19</f>
        <v>15</v>
      </c>
    </row>
    <row r="13" spans="2:4">
      <c r="B13" s="97" t="s">
        <v>23</v>
      </c>
      <c r="C13" s="32" t="s">
        <v>24</v>
      </c>
      <c r="D13" s="106">
        <f>'I3'!I17</f>
        <v>35</v>
      </c>
    </row>
    <row r="14" spans="2:4">
      <c r="B14" s="97" t="s">
        <v>26</v>
      </c>
      <c r="C14" s="11" t="s">
        <v>199</v>
      </c>
      <c r="D14" s="106">
        <f>'I4'!I18</f>
        <v>53.333333333333336</v>
      </c>
    </row>
    <row r="15" spans="2:4" ht="45">
      <c r="B15" s="97" t="s">
        <v>28</v>
      </c>
      <c r="C15" s="79" t="s">
        <v>200</v>
      </c>
      <c r="D15" s="106">
        <f>'I5'!I20</f>
        <v>20</v>
      </c>
    </row>
    <row r="16" spans="2:4" ht="15" customHeight="1">
      <c r="B16" s="97" t="s">
        <v>29</v>
      </c>
      <c r="C16" s="15" t="s">
        <v>201</v>
      </c>
      <c r="D16" s="106">
        <f>'I6'!I20</f>
        <v>0</v>
      </c>
    </row>
    <row r="17" spans="2:4" ht="15" customHeight="1">
      <c r="B17" s="97" t="s">
        <v>30</v>
      </c>
      <c r="C17" s="15" t="s">
        <v>203</v>
      </c>
      <c r="D17" s="106">
        <f>'I7'!I20</f>
        <v>0</v>
      </c>
    </row>
    <row r="18" spans="2:4" ht="30">
      <c r="B18" s="97" t="s">
        <v>31</v>
      </c>
      <c r="C18" s="15" t="s">
        <v>204</v>
      </c>
      <c r="D18" s="106">
        <f>'I8'!I20</f>
        <v>0</v>
      </c>
    </row>
    <row r="19" spans="2:4" ht="30">
      <c r="B19" s="97" t="s">
        <v>33</v>
      </c>
      <c r="C19" s="11" t="s">
        <v>205</v>
      </c>
      <c r="D19" s="106">
        <f>'I9'!I20</f>
        <v>0</v>
      </c>
    </row>
    <row r="20" spans="2:4" ht="30">
      <c r="B20" s="97" t="s">
        <v>34</v>
      </c>
      <c r="C20" s="78" t="s">
        <v>207</v>
      </c>
      <c r="D20" s="106">
        <f>'I10'!I20</f>
        <v>0</v>
      </c>
    </row>
    <row r="21" spans="2:4" ht="45">
      <c r="B21" s="98" t="s">
        <v>36</v>
      </c>
      <c r="C21" s="15" t="s">
        <v>209</v>
      </c>
      <c r="D21" s="106">
        <f>I11a!I20</f>
        <v>35</v>
      </c>
    </row>
    <row r="22" spans="2:4" ht="60" customHeight="1">
      <c r="B22" s="99"/>
      <c r="C22" s="15" t="s">
        <v>211</v>
      </c>
      <c r="D22" s="106">
        <f>I11b!H20</f>
        <v>10</v>
      </c>
    </row>
    <row r="23" spans="2:4" ht="30">
      <c r="B23" s="96"/>
      <c r="C23" s="36" t="s">
        <v>213</v>
      </c>
      <c r="D23" s="106">
        <f>I11c!G21</f>
        <v>42</v>
      </c>
    </row>
    <row r="24" spans="2:4" ht="75">
      <c r="B24" s="97" t="s">
        <v>40</v>
      </c>
      <c r="C24" s="15" t="s">
        <v>215</v>
      </c>
      <c r="D24" s="106">
        <f>'I12'!H16</f>
        <v>63.75</v>
      </c>
    </row>
    <row r="25" spans="2:4" ht="48" customHeight="1">
      <c r="B25" s="97" t="s">
        <v>60</v>
      </c>
      <c r="C25" s="15" t="s">
        <v>217</v>
      </c>
      <c r="D25" s="106">
        <f>'I13'!H20</f>
        <v>60</v>
      </c>
    </row>
    <row r="26" spans="2:4" ht="60">
      <c r="B26" s="98" t="s">
        <v>61</v>
      </c>
      <c r="C26" s="11" t="s">
        <v>219</v>
      </c>
      <c r="D26" s="106">
        <f>I14a!H20</f>
        <v>5</v>
      </c>
    </row>
    <row r="27" spans="2:4" ht="30" customHeight="1">
      <c r="B27" s="96"/>
      <c r="C27" s="11" t="s">
        <v>221</v>
      </c>
      <c r="D27" s="106">
        <f>I14b!H20</f>
        <v>7.5</v>
      </c>
    </row>
    <row r="28" spans="2:4" ht="45">
      <c r="B28" s="97" t="s">
        <v>61</v>
      </c>
      <c r="C28" s="11" t="s">
        <v>62</v>
      </c>
      <c r="D28" s="106">
        <f>I14c!H20</f>
        <v>5</v>
      </c>
    </row>
    <row r="29" spans="2:4" s="189" customFormat="1" ht="60">
      <c r="B29" s="378" t="s">
        <v>0</v>
      </c>
      <c r="C29" s="11" t="s">
        <v>224</v>
      </c>
      <c r="D29" s="107">
        <f>'I15'!H20</f>
        <v>0</v>
      </c>
    </row>
    <row r="30" spans="2:4" ht="105">
      <c r="B30" s="100" t="s">
        <v>64</v>
      </c>
      <c r="C30" s="86" t="s">
        <v>226</v>
      </c>
      <c r="D30" s="107">
        <f>'I16'!D20</f>
        <v>50</v>
      </c>
    </row>
    <row r="31" spans="2:4" ht="45">
      <c r="B31" s="100" t="s">
        <v>66</v>
      </c>
      <c r="C31" s="72" t="s">
        <v>229</v>
      </c>
      <c r="D31" s="106">
        <f>'I17'!D20</f>
        <v>30</v>
      </c>
    </row>
    <row r="32" spans="2:4" ht="45" customHeight="1">
      <c r="B32" s="96" t="s">
        <v>68</v>
      </c>
      <c r="C32" s="15" t="s">
        <v>231</v>
      </c>
      <c r="D32" s="105">
        <f>'I18'!D20</f>
        <v>25</v>
      </c>
    </row>
    <row r="33" spans="2:4" ht="75" customHeight="1">
      <c r="B33" s="97" t="s">
        <v>42</v>
      </c>
      <c r="C33" s="90" t="s">
        <v>233</v>
      </c>
      <c r="D33" s="106">
        <f>'I19'!E20</f>
        <v>10</v>
      </c>
    </row>
    <row r="34" spans="2:4" ht="30">
      <c r="B34" s="101" t="s">
        <v>44</v>
      </c>
      <c r="C34" s="89" t="s">
        <v>234</v>
      </c>
      <c r="D34" s="106">
        <f>'I20'!E20</f>
        <v>5</v>
      </c>
    </row>
    <row r="35" spans="2:4">
      <c r="B35" s="97" t="s">
        <v>45</v>
      </c>
      <c r="C35" s="81" t="s">
        <v>236</v>
      </c>
      <c r="D35" s="106">
        <f>'I21'!D21</f>
        <v>69.166666666666657</v>
      </c>
    </row>
    <row r="36" spans="2:4" ht="90">
      <c r="B36" s="97" t="s">
        <v>47</v>
      </c>
      <c r="C36" s="80" t="s">
        <v>271</v>
      </c>
      <c r="D36" s="106">
        <f>'I22'!D20</f>
        <v>55</v>
      </c>
    </row>
    <row r="37" spans="2:4" ht="45">
      <c r="B37" s="97" t="s">
        <v>48</v>
      </c>
      <c r="C37" s="79" t="s">
        <v>237</v>
      </c>
      <c r="D37" s="106">
        <f>'I23'!D20</f>
        <v>14</v>
      </c>
    </row>
    <row r="38" spans="2:4">
      <c r="B38" s="97" t="s">
        <v>239</v>
      </c>
      <c r="C38" s="79" t="s">
        <v>49</v>
      </c>
      <c r="D38" s="106">
        <f>'I24'!F20</f>
        <v>0</v>
      </c>
    </row>
    <row r="39" spans="2:4">
      <c r="B39" s="189"/>
      <c r="C39" s="189"/>
      <c r="D39" s="189"/>
    </row>
    <row r="40" spans="2:4">
      <c r="B40" s="284" t="s">
        <v>2</v>
      </c>
      <c r="C40" s="1" t="s">
        <v>104</v>
      </c>
      <c r="D40" s="189"/>
    </row>
    <row r="41" spans="2:4">
      <c r="B41" s="19" t="s">
        <v>5</v>
      </c>
      <c r="C41" s="13" t="s">
        <v>242</v>
      </c>
      <c r="D41" s="108">
        <f>SUM(D11:D20)+SUM(D33:D38)</f>
        <v>276.5</v>
      </c>
    </row>
    <row r="42" spans="2:4">
      <c r="B42" s="19" t="s">
        <v>6</v>
      </c>
      <c r="C42" s="13" t="s">
        <v>243</v>
      </c>
      <c r="D42" s="108">
        <f>SUM(D24:D33)</f>
        <v>256.25</v>
      </c>
    </row>
    <row r="43" spans="2:4" ht="15.75" thickBot="1">
      <c r="B43" s="102" t="s">
        <v>7</v>
      </c>
      <c r="C43" s="14" t="s">
        <v>9</v>
      </c>
      <c r="D43" s="109">
        <f>SUM(D21:D23)</f>
        <v>87</v>
      </c>
    </row>
    <row r="44" spans="2:4" ht="16.5" thickTop="1" thickBot="1">
      <c r="B44" s="103" t="s">
        <v>8</v>
      </c>
      <c r="C44" s="104" t="s">
        <v>244</v>
      </c>
      <c r="D44" s="110">
        <f>D41+D42+D43</f>
        <v>619.75</v>
      </c>
    </row>
    <row r="45" spans="2:4" ht="15.75" thickTop="1">
      <c r="B45" s="189"/>
      <c r="C45" s="189"/>
      <c r="D45" s="189"/>
    </row>
    <row r="46" spans="2:4">
      <c r="B46" s="285" t="s">
        <v>148</v>
      </c>
      <c r="C46" s="189" t="s">
        <v>149</v>
      </c>
      <c r="D46" s="189"/>
    </row>
    <row r="47" spans="2:4">
      <c r="B47" s="316" t="str">
        <f>'Date initiale'!C9</f>
        <v>31.05.2022</v>
      </c>
      <c r="C47" s="189"/>
      <c r="D47" s="189"/>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1"/>
  <sheetViews>
    <sheetView topLeftCell="B4" workbookViewId="0">
      <selection activeCell="C24" sqref="C24"/>
    </sheetView>
  </sheetViews>
  <sheetFormatPr defaultRowHeight="15"/>
  <cols>
    <col min="1" max="1" width="5.140625" customWidth="1"/>
    <col min="2" max="2" width="104.28515625" customWidth="1"/>
    <col min="3" max="3" width="10.5703125" customWidth="1"/>
    <col min="4" max="4" width="9.7109375" customWidth="1"/>
  </cols>
  <sheetData>
    <row r="1" spans="1:10">
      <c r="A1" s="270" t="str">
        <f>'Date initiale'!C3</f>
        <v>Universitatea de Arhitectură și Urbanism "Ion Mincu" București</v>
      </c>
      <c r="B1" s="270"/>
    </row>
    <row r="2" spans="1:10">
      <c r="A2" s="270" t="str">
        <f>'Date initiale'!B4&amp;" "&amp;'Date initiale'!C4</f>
        <v>Facultatea ARHITECTURA</v>
      </c>
      <c r="B2" s="270"/>
    </row>
    <row r="3" spans="1:10">
      <c r="A3" s="270" t="str">
        <f>'Date initiale'!B5&amp;" "&amp;'Date initiale'!C5</f>
        <v>Departamentul Sinteza proiectării de arhitectură</v>
      </c>
      <c r="B3" s="270"/>
    </row>
    <row r="4" spans="1:10">
      <c r="A4" s="125" t="str">
        <f>'Date initiale'!C6&amp;", "&amp;'Date initiale'!C7</f>
        <v>Dordea Dragoș Mihai, 22</v>
      </c>
      <c r="B4" s="125"/>
    </row>
    <row r="5" spans="1:10" s="189" customFormat="1">
      <c r="A5" s="125"/>
      <c r="B5" s="125"/>
    </row>
    <row r="6" spans="1:10" ht="15.75">
      <c r="A6" s="456" t="s">
        <v>110</v>
      </c>
      <c r="B6" s="456"/>
      <c r="C6" s="456"/>
      <c r="D6" s="456"/>
    </row>
    <row r="7" spans="1:10" ht="24" customHeight="1">
      <c r="A7" s="460" t="str">
        <f>'Descriere indicatori'!B28&amp;". "&amp;'Descriere indicatori'!C28</f>
        <v xml:space="preserve">I21. Organizator / curator expoziţii la nivel internaţional/naţional </v>
      </c>
      <c r="B7" s="460"/>
      <c r="C7" s="460"/>
      <c r="D7" s="460"/>
    </row>
    <row r="8" spans="1:10" ht="15.75" thickBot="1"/>
    <row r="9" spans="1:10" ht="30.75" thickBot="1">
      <c r="A9" s="158" t="s">
        <v>55</v>
      </c>
      <c r="B9" s="294" t="s">
        <v>152</v>
      </c>
      <c r="C9" s="159" t="s">
        <v>87</v>
      </c>
      <c r="D9" s="295" t="s">
        <v>147</v>
      </c>
      <c r="F9" s="274" t="s">
        <v>108</v>
      </c>
      <c r="J9" s="14"/>
    </row>
    <row r="10" spans="1:10">
      <c r="A10" s="299">
        <v>1</v>
      </c>
      <c r="B10" s="302" t="s">
        <v>335</v>
      </c>
      <c r="C10" s="42">
        <v>2014</v>
      </c>
      <c r="D10" s="303">
        <v>5</v>
      </c>
      <c r="F10" s="275" t="s">
        <v>170</v>
      </c>
      <c r="G10" s="384" t="s">
        <v>263</v>
      </c>
      <c r="J10" s="276"/>
    </row>
    <row r="11" spans="1:10">
      <c r="A11" s="300">
        <f>A10+1</f>
        <v>2</v>
      </c>
      <c r="B11" s="302" t="s">
        <v>336</v>
      </c>
      <c r="C11" s="42">
        <v>2014</v>
      </c>
      <c r="D11" s="303">
        <f>5/2</f>
        <v>2.5</v>
      </c>
      <c r="J11" s="58"/>
    </row>
    <row r="12" spans="1:10">
      <c r="A12" s="300">
        <f t="shared" ref="A12:A18" si="0">A11+1</f>
        <v>3</v>
      </c>
      <c r="B12" s="296" t="s">
        <v>337</v>
      </c>
      <c r="C12" s="42">
        <v>2015</v>
      </c>
      <c r="D12" s="301">
        <f>5/3</f>
        <v>1.6666666666666667</v>
      </c>
    </row>
    <row r="13" spans="1:10">
      <c r="A13" s="300">
        <f t="shared" si="0"/>
        <v>4</v>
      </c>
      <c r="B13" s="296" t="s">
        <v>338</v>
      </c>
      <c r="C13" s="42">
        <v>2015</v>
      </c>
      <c r="D13" s="301">
        <v>5</v>
      </c>
    </row>
    <row r="14" spans="1:10">
      <c r="A14" s="300">
        <f t="shared" si="0"/>
        <v>5</v>
      </c>
      <c r="B14" s="412" t="s">
        <v>409</v>
      </c>
      <c r="C14" s="413">
        <v>2016</v>
      </c>
      <c r="D14" s="414">
        <v>10</v>
      </c>
    </row>
    <row r="15" spans="1:10">
      <c r="A15" s="300">
        <f t="shared" si="0"/>
        <v>6</v>
      </c>
      <c r="B15" s="415" t="s">
        <v>410</v>
      </c>
      <c r="C15" s="416">
        <v>2016</v>
      </c>
      <c r="D15" s="417">
        <f>5</f>
        <v>5</v>
      </c>
    </row>
    <row r="16" spans="1:10">
      <c r="A16" s="300">
        <f t="shared" si="0"/>
        <v>7</v>
      </c>
      <c r="B16" s="302" t="s">
        <v>411</v>
      </c>
      <c r="C16" s="42">
        <v>2017</v>
      </c>
      <c r="D16" s="303">
        <v>10</v>
      </c>
    </row>
    <row r="17" spans="1:4">
      <c r="A17" s="300">
        <f t="shared" si="0"/>
        <v>8</v>
      </c>
      <c r="B17" s="302" t="s">
        <v>412</v>
      </c>
      <c r="C17" s="42">
        <v>2017</v>
      </c>
      <c r="D17" s="303">
        <v>10</v>
      </c>
    </row>
    <row r="18" spans="1:4">
      <c r="A18" s="300">
        <f t="shared" si="0"/>
        <v>9</v>
      </c>
      <c r="B18" s="304" t="s">
        <v>413</v>
      </c>
      <c r="C18" s="184">
        <v>2018</v>
      </c>
      <c r="D18" s="305">
        <v>10</v>
      </c>
    </row>
    <row r="19" spans="1:4" s="189" customFormat="1">
      <c r="A19" s="429"/>
      <c r="B19" s="430" t="s">
        <v>414</v>
      </c>
      <c r="C19" s="431">
        <v>2020</v>
      </c>
      <c r="D19" s="432">
        <v>5</v>
      </c>
    </row>
    <row r="20" spans="1:4" ht="15.75" thickBot="1">
      <c r="A20" s="306">
        <f>A18+1</f>
        <v>10</v>
      </c>
      <c r="B20" s="307" t="s">
        <v>415</v>
      </c>
      <c r="C20" s="308">
        <v>2022</v>
      </c>
      <c r="D20" s="309">
        <v>5</v>
      </c>
    </row>
    <row r="21" spans="1:4" ht="15.75" thickBot="1">
      <c r="A21" s="359"/>
      <c r="B21" s="297"/>
      <c r="C21" s="162" t="str">
        <f>"Total "&amp;LEFT(A7,3)</f>
        <v>Total I21</v>
      </c>
      <c r="D21" s="129">
        <f>SUM(D10:D20)</f>
        <v>69.166666666666657</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65"/>
  <sheetViews>
    <sheetView topLeftCell="B1" workbookViewId="0">
      <selection activeCell="G20" sqref="G20"/>
    </sheetView>
  </sheetViews>
  <sheetFormatPr defaultRowHeight="15"/>
  <cols>
    <col min="1" max="1" width="5.140625" customWidth="1"/>
    <col min="2" max="2" width="98.28515625" customWidth="1"/>
    <col min="3" max="3" width="15.7109375" customWidth="1"/>
    <col min="4" max="4" width="9.7109375" customWidth="1"/>
  </cols>
  <sheetData>
    <row r="1" spans="1:7" ht="15.75">
      <c r="A1" s="268" t="str">
        <f>'Date initiale'!C3</f>
        <v>Universitatea de Arhitectură și Urbanism "Ion Mincu" București</v>
      </c>
      <c r="B1" s="268"/>
      <c r="C1" s="268"/>
      <c r="D1" s="17"/>
    </row>
    <row r="2" spans="1:7" ht="15.75">
      <c r="A2" s="268" t="str">
        <f>'Date initiale'!B4&amp;" "&amp;'Date initiale'!C4</f>
        <v>Facultatea ARHITECTURA</v>
      </c>
      <c r="B2" s="268"/>
      <c r="C2" s="268"/>
      <c r="D2" s="17"/>
    </row>
    <row r="3" spans="1:7" ht="15.75">
      <c r="A3" s="268" t="str">
        <f>'Date initiale'!B5&amp;" "&amp;'Date initiale'!C5</f>
        <v>Departamentul Sinteza proiectării de arhitectură</v>
      </c>
      <c r="B3" s="268"/>
      <c r="C3" s="268"/>
      <c r="D3" s="17"/>
    </row>
    <row r="4" spans="1:7">
      <c r="A4" s="125" t="str">
        <f>'Date initiale'!C6&amp;", "&amp;'Date initiale'!C7</f>
        <v>Dordea Dragoș Mihai, 22</v>
      </c>
      <c r="B4" s="125"/>
      <c r="C4" s="125"/>
    </row>
    <row r="5" spans="1:7" s="189" customFormat="1">
      <c r="A5" s="125"/>
      <c r="B5" s="125"/>
      <c r="C5" s="125"/>
    </row>
    <row r="6" spans="1:7" ht="15.75">
      <c r="A6" s="458" t="s">
        <v>110</v>
      </c>
      <c r="B6" s="458"/>
      <c r="C6" s="458"/>
      <c r="D6" s="458"/>
    </row>
    <row r="7" spans="1:7" s="189" customFormat="1" ht="66.75" customHeight="1">
      <c r="A7" s="460"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60"/>
      <c r="C7" s="460"/>
      <c r="D7" s="460"/>
    </row>
    <row r="8" spans="1:7" ht="16.5" thickBot="1">
      <c r="A8" s="61"/>
      <c r="B8" s="61"/>
      <c r="C8" s="61"/>
      <c r="D8" s="61"/>
    </row>
    <row r="9" spans="1:7" ht="30.75" thickBot="1">
      <c r="A9" s="158" t="s">
        <v>55</v>
      </c>
      <c r="B9" s="310" t="s">
        <v>158</v>
      </c>
      <c r="C9" s="310" t="s">
        <v>81</v>
      </c>
      <c r="D9" s="311" t="s">
        <v>147</v>
      </c>
      <c r="F9" s="274" t="s">
        <v>108</v>
      </c>
    </row>
    <row r="10" spans="1:7" ht="30">
      <c r="A10" s="164">
        <v>1</v>
      </c>
      <c r="B10" s="302" t="s">
        <v>339</v>
      </c>
      <c r="C10" s="418">
        <v>2007</v>
      </c>
      <c r="D10" s="353">
        <v>5</v>
      </c>
      <c r="E10" s="47"/>
      <c r="F10" s="275" t="s">
        <v>174</v>
      </c>
      <c r="G10" s="384" t="s">
        <v>265</v>
      </c>
    </row>
    <row r="11" spans="1:7" ht="30">
      <c r="A11" s="166">
        <f>A10+1</f>
        <v>2</v>
      </c>
      <c r="B11" s="297" t="s">
        <v>340</v>
      </c>
      <c r="C11" s="42">
        <v>2010</v>
      </c>
      <c r="D11" s="330">
        <v>5</v>
      </c>
      <c r="E11" s="47"/>
      <c r="F11" s="275" t="s">
        <v>170</v>
      </c>
    </row>
    <row r="12" spans="1:7" ht="15.75">
      <c r="A12" s="166">
        <f t="shared" ref="A12:A19" si="0">A11+1</f>
        <v>3</v>
      </c>
      <c r="B12" s="297" t="s">
        <v>341</v>
      </c>
      <c r="C12" s="413">
        <v>2016</v>
      </c>
      <c r="D12" s="419">
        <v>5</v>
      </c>
      <c r="E12" s="47"/>
      <c r="F12" s="275" t="s">
        <v>170</v>
      </c>
    </row>
    <row r="13" spans="1:7" ht="30">
      <c r="A13" s="166">
        <f t="shared" si="0"/>
        <v>4</v>
      </c>
      <c r="B13" s="302" t="s">
        <v>342</v>
      </c>
      <c r="C13" s="420">
        <v>2016</v>
      </c>
      <c r="D13" s="330">
        <v>10</v>
      </c>
      <c r="E13" s="47"/>
      <c r="F13" s="275">
        <v>20</v>
      </c>
    </row>
    <row r="14" spans="1:7" ht="15.75">
      <c r="A14" s="166">
        <f t="shared" si="0"/>
        <v>5</v>
      </c>
      <c r="B14" s="302" t="s">
        <v>343</v>
      </c>
      <c r="C14" s="42" t="s">
        <v>344</v>
      </c>
      <c r="D14" s="353">
        <v>10</v>
      </c>
      <c r="E14" s="47"/>
    </row>
    <row r="15" spans="1:7" ht="15.75">
      <c r="A15" s="166">
        <f t="shared" si="0"/>
        <v>6</v>
      </c>
      <c r="B15" s="302" t="s">
        <v>345</v>
      </c>
      <c r="C15" s="42" t="s">
        <v>347</v>
      </c>
      <c r="D15" s="353">
        <v>10</v>
      </c>
      <c r="E15" s="47"/>
    </row>
    <row r="16" spans="1:7" ht="15.75">
      <c r="A16" s="166">
        <f t="shared" si="0"/>
        <v>7</v>
      </c>
      <c r="B16" s="302" t="s">
        <v>346</v>
      </c>
      <c r="C16" s="42" t="s">
        <v>347</v>
      </c>
      <c r="D16" s="353">
        <v>10</v>
      </c>
      <c r="E16" s="47"/>
    </row>
    <row r="17" spans="1:5" ht="15.75">
      <c r="A17" s="166">
        <f t="shared" si="0"/>
        <v>8</v>
      </c>
      <c r="B17" s="302"/>
      <c r="C17" s="42"/>
      <c r="D17" s="353"/>
      <c r="E17" s="47"/>
    </row>
    <row r="18" spans="1:5" ht="15.75">
      <c r="A18" s="166">
        <f t="shared" si="0"/>
        <v>9</v>
      </c>
      <c r="B18" s="302"/>
      <c r="C18" s="42"/>
      <c r="D18" s="353"/>
      <c r="E18" s="47"/>
    </row>
    <row r="19" spans="1:5" ht="16.5" thickBot="1">
      <c r="A19" s="313">
        <f t="shared" si="0"/>
        <v>10</v>
      </c>
      <c r="B19" s="314"/>
      <c r="C19" s="155"/>
      <c r="D19" s="354"/>
      <c r="E19" s="47"/>
    </row>
    <row r="20" spans="1:5" ht="16.5" thickBot="1">
      <c r="A20" s="359"/>
      <c r="B20" s="297"/>
      <c r="C20" s="128" t="str">
        <f>"Total "&amp;LEFT(A7,3)</f>
        <v>Total I22</v>
      </c>
      <c r="D20" s="129">
        <f>SUM(D10:D19)</f>
        <v>55</v>
      </c>
      <c r="E20" s="47"/>
    </row>
    <row r="21" spans="1:5" ht="15.75">
      <c r="A21" s="47"/>
      <c r="B21" s="48"/>
      <c r="C21" s="47"/>
      <c r="D21" s="47"/>
      <c r="E21" s="47"/>
    </row>
    <row r="22" spans="1:5" ht="15.75">
      <c r="A22" s="47"/>
      <c r="B22" s="48"/>
      <c r="C22" s="47"/>
      <c r="D22" s="47"/>
      <c r="E22" s="47"/>
    </row>
    <row r="23" spans="1:5" ht="15.75">
      <c r="A23" s="47"/>
      <c r="B23" s="48"/>
      <c r="C23" s="47"/>
      <c r="D23" s="47"/>
      <c r="E23" s="47"/>
    </row>
    <row r="24" spans="1:5" ht="15.75">
      <c r="A24" s="47"/>
      <c r="B24" s="48"/>
      <c r="C24" s="47"/>
      <c r="D24" s="47"/>
      <c r="E24" s="47"/>
    </row>
    <row r="25" spans="1:5" ht="15.75">
      <c r="A25" s="47"/>
      <c r="B25" s="48"/>
      <c r="C25" s="47"/>
      <c r="D25" s="47"/>
      <c r="E25" s="47"/>
    </row>
    <row r="26" spans="1:5" ht="15.75">
      <c r="A26" s="47"/>
      <c r="B26" s="48"/>
      <c r="C26" s="47"/>
      <c r="D26" s="47"/>
      <c r="E26" s="47"/>
    </row>
    <row r="27" spans="1:5" ht="15.75">
      <c r="A27" s="47"/>
      <c r="B27" s="49"/>
      <c r="C27" s="47"/>
      <c r="D27" s="47"/>
      <c r="E27" s="47"/>
    </row>
    <row r="28" spans="1:5" ht="15.75">
      <c r="A28" s="47"/>
      <c r="B28" s="48"/>
      <c r="C28" s="47"/>
      <c r="D28" s="47"/>
      <c r="E28" s="47"/>
    </row>
    <row r="29" spans="1:5" ht="15.75">
      <c r="A29" s="47"/>
      <c r="B29" s="48"/>
      <c r="C29" s="47"/>
      <c r="D29" s="47"/>
      <c r="E29" s="47"/>
    </row>
    <row r="30" spans="1:5" ht="15.75">
      <c r="A30" s="47"/>
      <c r="B30" s="50"/>
      <c r="C30" s="47"/>
      <c r="D30" s="47"/>
      <c r="E30" s="47"/>
    </row>
    <row r="31" spans="1:5" ht="15.75">
      <c r="A31" s="47"/>
      <c r="B31" s="37"/>
      <c r="C31" s="47"/>
      <c r="D31" s="47"/>
      <c r="E31" s="47"/>
    </row>
    <row r="32" spans="1:5" ht="15.75">
      <c r="A32" s="47"/>
      <c r="B32" s="37"/>
      <c r="C32" s="47"/>
      <c r="D32" s="47"/>
      <c r="E32" s="47"/>
    </row>
    <row r="33" spans="1:5" ht="15.75">
      <c r="A33" s="47"/>
      <c r="B33" s="47"/>
      <c r="C33" s="47"/>
      <c r="D33" s="47"/>
      <c r="E33" s="47"/>
    </row>
    <row r="34" spans="1:5" ht="15.75">
      <c r="A34" s="47"/>
      <c r="B34" s="47"/>
      <c r="C34" s="47"/>
      <c r="D34" s="47"/>
      <c r="E34" s="47"/>
    </row>
    <row r="35" spans="1:5" ht="15.75">
      <c r="A35" s="47"/>
      <c r="B35" s="47"/>
      <c r="C35" s="47"/>
      <c r="D35" s="47"/>
      <c r="E35" s="47"/>
    </row>
    <row r="36" spans="1:5" ht="15.75">
      <c r="A36" s="47"/>
      <c r="B36" s="47"/>
      <c r="C36" s="47"/>
      <c r="D36" s="47"/>
      <c r="E36" s="47"/>
    </row>
    <row r="37" spans="1:5" ht="15.75">
      <c r="A37" s="47"/>
      <c r="B37" s="47"/>
      <c r="C37" s="47"/>
      <c r="D37" s="47"/>
      <c r="E37" s="47"/>
    </row>
    <row r="38" spans="1:5" ht="15.75">
      <c r="A38" s="47"/>
      <c r="B38" s="47"/>
      <c r="C38" s="47"/>
      <c r="D38" s="47"/>
      <c r="E38" s="47"/>
    </row>
    <row r="39" spans="1:5" ht="15.75">
      <c r="A39" s="47"/>
      <c r="B39" s="47"/>
      <c r="C39" s="47"/>
      <c r="D39" s="47"/>
      <c r="E39" s="47"/>
    </row>
    <row r="40" spans="1:5" ht="15.75">
      <c r="A40" s="47"/>
      <c r="B40" s="47"/>
      <c r="C40" s="47"/>
      <c r="D40" s="47"/>
      <c r="E40" s="47"/>
    </row>
    <row r="41" spans="1:5" ht="15.75">
      <c r="A41" s="47"/>
      <c r="B41" s="47"/>
      <c r="C41" s="47"/>
      <c r="D41" s="47"/>
      <c r="E41" s="47"/>
    </row>
    <row r="42" spans="1:5" ht="15.75">
      <c r="A42" s="47"/>
      <c r="B42" s="47"/>
      <c r="C42" s="47"/>
      <c r="D42" s="47"/>
      <c r="E42" s="47"/>
    </row>
    <row r="43" spans="1:5" ht="15.75">
      <c r="A43" s="47"/>
      <c r="B43" s="47"/>
      <c r="C43" s="47"/>
      <c r="D43" s="47"/>
      <c r="E43" s="47"/>
    </row>
    <row r="44" spans="1:5" ht="15.75">
      <c r="A44" s="47"/>
      <c r="B44" s="47"/>
      <c r="C44" s="47"/>
      <c r="D44" s="47"/>
      <c r="E44" s="47"/>
    </row>
    <row r="45" spans="1:5" ht="15.75">
      <c r="A45" s="47"/>
      <c r="B45" s="47"/>
      <c r="C45" s="47"/>
      <c r="D45" s="47"/>
      <c r="E45" s="47"/>
    </row>
    <row r="46" spans="1:5" ht="15.75">
      <c r="A46" s="47"/>
      <c r="B46" s="47"/>
      <c r="C46" s="47"/>
      <c r="D46" s="47"/>
      <c r="E46" s="47"/>
    </row>
    <row r="47" spans="1:5" ht="15.75">
      <c r="A47" s="47"/>
      <c r="B47" s="47"/>
      <c r="C47" s="47"/>
      <c r="D47" s="47"/>
      <c r="E47" s="47"/>
    </row>
    <row r="48" spans="1:5" ht="15.75">
      <c r="A48" s="47"/>
      <c r="B48" s="47"/>
      <c r="C48" s="47"/>
      <c r="D48" s="47"/>
      <c r="E48" s="47"/>
    </row>
    <row r="49" spans="1:5" ht="15.75">
      <c r="A49" s="47"/>
      <c r="B49" s="47"/>
      <c r="C49" s="47"/>
      <c r="D49" s="47"/>
      <c r="E49" s="47"/>
    </row>
    <row r="50" spans="1:5" ht="15.75">
      <c r="A50" s="47"/>
      <c r="B50" s="47"/>
      <c r="C50" s="47"/>
      <c r="D50" s="47"/>
      <c r="E50" s="47"/>
    </row>
    <row r="51" spans="1:5" ht="15.75">
      <c r="A51" s="47"/>
      <c r="B51" s="47"/>
      <c r="C51" s="47"/>
      <c r="D51" s="47"/>
      <c r="E51" s="47"/>
    </row>
    <row r="52" spans="1:5" ht="15.75">
      <c r="A52" s="47"/>
      <c r="B52" s="47"/>
      <c r="C52" s="47"/>
      <c r="D52" s="47"/>
      <c r="E52" s="47"/>
    </row>
    <row r="53" spans="1:5" ht="15.75">
      <c r="A53" s="47"/>
      <c r="B53" s="47"/>
      <c r="C53" s="47"/>
      <c r="D53" s="47"/>
      <c r="E53" s="47"/>
    </row>
    <row r="54" spans="1:5" ht="15.75">
      <c r="A54" s="47"/>
      <c r="B54" s="47"/>
      <c r="C54" s="47"/>
      <c r="D54" s="47"/>
      <c r="E54" s="47"/>
    </row>
    <row r="55" spans="1:5" ht="15.75">
      <c r="A55" s="47"/>
      <c r="B55" s="47"/>
      <c r="C55" s="47"/>
      <c r="D55" s="47"/>
      <c r="E55" s="47"/>
    </row>
    <row r="56" spans="1:5" ht="15.75">
      <c r="A56" s="47"/>
      <c r="B56" s="47"/>
      <c r="C56" s="47"/>
      <c r="D56" s="47"/>
      <c r="E56" s="47"/>
    </row>
    <row r="57" spans="1:5" ht="15.75">
      <c r="A57" s="47"/>
      <c r="B57" s="47"/>
      <c r="C57" s="47"/>
      <c r="D57" s="47"/>
      <c r="E57" s="47"/>
    </row>
    <row r="58" spans="1:5" ht="15.75">
      <c r="A58" s="47"/>
      <c r="B58" s="47"/>
      <c r="C58" s="47"/>
      <c r="D58" s="47"/>
      <c r="E58" s="47"/>
    </row>
    <row r="59" spans="1:5" ht="15.75">
      <c r="A59" s="47"/>
      <c r="B59" s="47"/>
      <c r="C59" s="47"/>
      <c r="D59" s="47"/>
      <c r="E59" s="47"/>
    </row>
    <row r="60" spans="1:5" ht="15.75">
      <c r="A60" s="47"/>
      <c r="B60" s="47"/>
      <c r="C60" s="47"/>
      <c r="D60" s="47"/>
      <c r="E60" s="47"/>
    </row>
    <row r="61" spans="1:5" ht="15.75">
      <c r="A61" s="47"/>
      <c r="B61" s="47"/>
      <c r="C61" s="47"/>
      <c r="D61" s="47"/>
      <c r="E61" s="47"/>
    </row>
    <row r="62" spans="1:5" ht="15.75">
      <c r="A62" s="47"/>
      <c r="B62" s="47"/>
      <c r="C62" s="47"/>
      <c r="D62" s="47"/>
      <c r="E62" s="47"/>
    </row>
    <row r="63" spans="1:5" ht="15.75">
      <c r="A63" s="47"/>
      <c r="B63" s="47"/>
      <c r="C63" s="47"/>
      <c r="D63" s="47"/>
      <c r="E63" s="47"/>
    </row>
    <row r="64" spans="1:5" ht="15.75">
      <c r="A64" s="47"/>
      <c r="B64" s="47"/>
      <c r="C64" s="47"/>
      <c r="D64" s="47"/>
      <c r="E64" s="47"/>
    </row>
    <row r="65" spans="1:5" ht="15.7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20"/>
  <sheetViews>
    <sheetView workbookViewId="0">
      <selection activeCell="C24" sqref="C24"/>
    </sheetView>
  </sheetViews>
  <sheetFormatPr defaultRowHeight="15"/>
  <cols>
    <col min="1" max="1" width="5.140625" customWidth="1"/>
    <col min="2" max="2" width="98.28515625" customWidth="1"/>
    <col min="3" max="3" width="15.7109375" customWidth="1"/>
    <col min="4" max="4" width="9.7109375" customWidth="1"/>
  </cols>
  <sheetData>
    <row r="1" spans="1:7" ht="15.75">
      <c r="A1" s="268" t="str">
        <f>'Date initiale'!C3</f>
        <v>Universitatea de Arhitectură și Urbanism "Ion Mincu" București</v>
      </c>
      <c r="B1" s="268"/>
      <c r="C1" s="268"/>
      <c r="D1" s="43"/>
    </row>
    <row r="2" spans="1:7" ht="15.75">
      <c r="A2" s="268" t="str">
        <f>'Date initiale'!B4&amp;" "&amp;'Date initiale'!C4</f>
        <v>Facultatea ARHITECTURA</v>
      </c>
      <c r="B2" s="268"/>
      <c r="C2" s="268"/>
      <c r="D2" s="17"/>
    </row>
    <row r="3" spans="1:7" ht="15.75">
      <c r="A3" s="268" t="str">
        <f>'Date initiale'!B5&amp;" "&amp;'Date initiale'!C5</f>
        <v>Departamentul Sinteza proiectării de arhitectură</v>
      </c>
      <c r="B3" s="268"/>
      <c r="C3" s="268"/>
      <c r="D3" s="17"/>
    </row>
    <row r="4" spans="1:7">
      <c r="A4" s="125" t="str">
        <f>'Date initiale'!C6&amp;", "&amp;'Date initiale'!C7</f>
        <v>Dordea Dragoș Mihai, 22</v>
      </c>
      <c r="B4" s="125"/>
      <c r="C4" s="125"/>
    </row>
    <row r="5" spans="1:7" s="189" customFormat="1">
      <c r="A5" s="125"/>
      <c r="B5" s="125"/>
      <c r="C5" s="125"/>
    </row>
    <row r="6" spans="1:7" ht="15.75">
      <c r="A6" s="456" t="s">
        <v>110</v>
      </c>
      <c r="B6" s="456"/>
      <c r="C6" s="456"/>
      <c r="D6" s="456"/>
    </row>
    <row r="7" spans="1:7" ht="39.75" customHeight="1">
      <c r="A7" s="460"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60"/>
      <c r="C7" s="460"/>
      <c r="D7" s="460"/>
    </row>
    <row r="8" spans="1:7" ht="15.75" customHeight="1" thickBot="1">
      <c r="A8" s="61"/>
      <c r="B8" s="61"/>
      <c r="C8" s="61"/>
      <c r="D8" s="61"/>
    </row>
    <row r="9" spans="1:7" ht="30.75" thickBot="1">
      <c r="A9" s="158" t="s">
        <v>55</v>
      </c>
      <c r="B9" s="159" t="s">
        <v>159</v>
      </c>
      <c r="C9" s="159" t="s">
        <v>81</v>
      </c>
      <c r="D9" s="295" t="s">
        <v>147</v>
      </c>
      <c r="F9" s="274" t="s">
        <v>108</v>
      </c>
    </row>
    <row r="10" spans="1:7" s="189" customFormat="1" ht="45">
      <c r="A10" s="164">
        <v>1</v>
      </c>
      <c r="B10" s="312" t="s">
        <v>416</v>
      </c>
      <c r="C10" s="165">
        <v>2009</v>
      </c>
      <c r="D10" s="355">
        <v>3</v>
      </c>
      <c r="F10" s="275" t="s">
        <v>170</v>
      </c>
      <c r="G10" s="384" t="s">
        <v>262</v>
      </c>
    </row>
    <row r="11" spans="1:7" s="189" customFormat="1">
      <c r="A11" s="166">
        <f>A10+1</f>
        <v>2</v>
      </c>
      <c r="B11" s="302" t="s">
        <v>417</v>
      </c>
      <c r="C11" s="42">
        <v>2010</v>
      </c>
      <c r="D11" s="356">
        <v>1</v>
      </c>
      <c r="F11" s="275" t="s">
        <v>172</v>
      </c>
    </row>
    <row r="12" spans="1:7">
      <c r="A12" s="166">
        <f t="shared" ref="A12:A19" si="0">A11+1</f>
        <v>3</v>
      </c>
      <c r="B12" s="302" t="s">
        <v>418</v>
      </c>
      <c r="C12" s="42">
        <v>2013</v>
      </c>
      <c r="D12" s="356">
        <v>3</v>
      </c>
      <c r="F12" s="275" t="s">
        <v>173</v>
      </c>
    </row>
    <row r="13" spans="1:7" s="189" customFormat="1">
      <c r="A13" s="166">
        <f t="shared" si="0"/>
        <v>4</v>
      </c>
      <c r="B13" s="302" t="s">
        <v>419</v>
      </c>
      <c r="C13" s="42">
        <v>2013</v>
      </c>
      <c r="D13" s="356">
        <v>3</v>
      </c>
    </row>
    <row r="14" spans="1:7" s="189" customFormat="1">
      <c r="A14" s="166">
        <f t="shared" si="0"/>
        <v>5</v>
      </c>
      <c r="B14" s="302" t="s">
        <v>420</v>
      </c>
      <c r="C14" s="42">
        <v>2015</v>
      </c>
      <c r="D14" s="356">
        <v>1</v>
      </c>
    </row>
    <row r="15" spans="1:7" s="189" customFormat="1" ht="30">
      <c r="A15" s="166">
        <f t="shared" si="0"/>
        <v>6</v>
      </c>
      <c r="B15" s="302" t="s">
        <v>421</v>
      </c>
      <c r="C15" s="42">
        <v>2018</v>
      </c>
      <c r="D15" s="356">
        <v>3</v>
      </c>
    </row>
    <row r="16" spans="1:7" s="189" customFormat="1">
      <c r="A16" s="166">
        <f t="shared" si="0"/>
        <v>7</v>
      </c>
      <c r="B16" s="302"/>
      <c r="C16" s="42"/>
      <c r="D16" s="356"/>
    </row>
    <row r="17" spans="1:4" s="189" customFormat="1">
      <c r="A17" s="166">
        <f t="shared" si="0"/>
        <v>8</v>
      </c>
      <c r="B17" s="302"/>
      <c r="C17" s="42"/>
      <c r="D17" s="356"/>
    </row>
    <row r="18" spans="1:4" s="189" customFormat="1">
      <c r="A18" s="166">
        <f t="shared" si="0"/>
        <v>9</v>
      </c>
      <c r="B18" s="302"/>
      <c r="C18" s="42"/>
      <c r="D18" s="356"/>
    </row>
    <row r="19" spans="1:4" ht="15.75" thickBot="1">
      <c r="A19" s="313">
        <f t="shared" si="0"/>
        <v>10</v>
      </c>
      <c r="B19" s="314"/>
      <c r="C19" s="155"/>
      <c r="D19" s="357"/>
    </row>
    <row r="20" spans="1:4" ht="15.75" thickBot="1">
      <c r="A20" s="358"/>
      <c r="B20" s="125"/>
      <c r="C20" s="128" t="str">
        <f>"Total "&amp;LEFT(A7,3)</f>
        <v>Total I23</v>
      </c>
      <c r="D20" s="315">
        <f>SUM(D10:D19)</f>
        <v>14</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workbookViewId="0">
      <selection activeCell="O29" sqref="O29"/>
    </sheetView>
  </sheetViews>
  <sheetFormatPr defaultRowHeight="15"/>
  <cols>
    <col min="1" max="1" width="5.140625" customWidth="1"/>
    <col min="2" max="2" width="27.5703125" customWidth="1"/>
    <col min="3" max="3" width="46.85546875" style="189" customWidth="1"/>
    <col min="4" max="4" width="30" style="189" customWidth="1"/>
    <col min="5" max="5" width="10.5703125" customWidth="1"/>
    <col min="6" max="6" width="9.7109375" customWidth="1"/>
  </cols>
  <sheetData>
    <row r="1" spans="1:9">
      <c r="A1" s="270" t="str">
        <f>'Date initiale'!C3</f>
        <v>Universitatea de Arhitectură și Urbanism "Ion Mincu" București</v>
      </c>
      <c r="B1" s="270"/>
      <c r="C1" s="270"/>
      <c r="D1" s="270"/>
      <c r="E1" s="270"/>
    </row>
    <row r="2" spans="1:9">
      <c r="A2" s="270" t="str">
        <f>'Date initiale'!B4&amp;" "&amp;'Date initiale'!C4</f>
        <v>Facultatea ARHITECTURA</v>
      </c>
      <c r="B2" s="270"/>
      <c r="C2" s="270"/>
      <c r="D2" s="270"/>
      <c r="E2" s="270"/>
    </row>
    <row r="3" spans="1:9">
      <c r="A3" s="270" t="str">
        <f>'Date initiale'!B5&amp;" "&amp;'Date initiale'!C5</f>
        <v>Departamentul Sinteza proiectării de arhitectură</v>
      </c>
      <c r="B3" s="270"/>
      <c r="C3" s="270"/>
      <c r="D3" s="270"/>
      <c r="E3" s="270"/>
    </row>
    <row r="4" spans="1:9">
      <c r="A4" s="125" t="str">
        <f>'Date initiale'!C6&amp;", "&amp;'Date initiale'!C7</f>
        <v>Dordea Dragoș Mihai, 22</v>
      </c>
      <c r="B4" s="125"/>
      <c r="C4" s="125"/>
      <c r="D4" s="125"/>
      <c r="E4" s="125"/>
    </row>
    <row r="5" spans="1:9" s="189" customFormat="1">
      <c r="A5" s="125"/>
      <c r="B5" s="125"/>
      <c r="C5" s="125"/>
      <c r="D5" s="125"/>
      <c r="E5" s="125"/>
    </row>
    <row r="6" spans="1:9" ht="15.75">
      <c r="A6" s="287" t="s">
        <v>110</v>
      </c>
    </row>
    <row r="7" spans="1:9" ht="15.75">
      <c r="A7" s="460" t="str">
        <f>'Descriere indicatori'!B31&amp;". "&amp;'Descriere indicatori'!C31</f>
        <v xml:space="preserve">I24. Îndrumare de doctorat sau în co-tutelă la nivel internaţional/naţional </v>
      </c>
      <c r="B7" s="460"/>
      <c r="C7" s="460"/>
      <c r="D7" s="460"/>
      <c r="E7" s="460"/>
      <c r="F7" s="460"/>
    </row>
    <row r="8" spans="1:9" ht="15.75" thickBot="1"/>
    <row r="9" spans="1:9" ht="30.75" thickBot="1">
      <c r="A9" s="158" t="s">
        <v>55</v>
      </c>
      <c r="B9" s="159" t="s">
        <v>153</v>
      </c>
      <c r="C9" s="159" t="s">
        <v>155</v>
      </c>
      <c r="D9" s="159" t="s">
        <v>154</v>
      </c>
      <c r="E9" s="159" t="s">
        <v>81</v>
      </c>
      <c r="F9" s="295" t="s">
        <v>147</v>
      </c>
      <c r="H9" s="274" t="s">
        <v>108</v>
      </c>
    </row>
    <row r="10" spans="1:9">
      <c r="A10" s="164">
        <v>1</v>
      </c>
      <c r="B10" s="312"/>
      <c r="C10" s="312"/>
      <c r="D10" s="312"/>
      <c r="E10" s="165"/>
      <c r="F10" s="355"/>
      <c r="H10" s="275" t="s">
        <v>266</v>
      </c>
      <c r="I10" s="384" t="s">
        <v>267</v>
      </c>
    </row>
    <row r="11" spans="1:9">
      <c r="A11" s="166">
        <f>A10+1</f>
        <v>2</v>
      </c>
      <c r="B11" s="302"/>
      <c r="C11" s="302"/>
      <c r="D11" s="302"/>
      <c r="E11" s="42"/>
      <c r="F11" s="356"/>
      <c r="H11" s="189"/>
      <c r="I11" s="384" t="s">
        <v>268</v>
      </c>
    </row>
    <row r="12" spans="1:9">
      <c r="A12" s="166">
        <f t="shared" ref="A12:A19" si="0">A11+1</f>
        <v>3</v>
      </c>
      <c r="B12" s="302"/>
      <c r="C12" s="302"/>
      <c r="D12" s="302"/>
      <c r="E12" s="42"/>
      <c r="F12" s="356"/>
    </row>
    <row r="13" spans="1:9">
      <c r="A13" s="166">
        <f t="shared" si="0"/>
        <v>4</v>
      </c>
      <c r="B13" s="302"/>
      <c r="C13" s="302"/>
      <c r="D13" s="302"/>
      <c r="E13" s="42"/>
      <c r="F13" s="356"/>
    </row>
    <row r="14" spans="1:9">
      <c r="A14" s="166">
        <f t="shared" si="0"/>
        <v>5</v>
      </c>
      <c r="B14" s="302"/>
      <c r="C14" s="302"/>
      <c r="D14" s="302"/>
      <c r="E14" s="42"/>
      <c r="F14" s="356"/>
    </row>
    <row r="15" spans="1:9">
      <c r="A15" s="166">
        <f t="shared" si="0"/>
        <v>6</v>
      </c>
      <c r="B15" s="302"/>
      <c r="C15" s="302"/>
      <c r="D15" s="302"/>
      <c r="E15" s="42"/>
      <c r="F15" s="356"/>
    </row>
    <row r="16" spans="1:9">
      <c r="A16" s="166">
        <f t="shared" si="0"/>
        <v>7</v>
      </c>
      <c r="B16" s="302"/>
      <c r="C16" s="302"/>
      <c r="D16" s="302"/>
      <c r="E16" s="42"/>
      <c r="F16" s="356"/>
    </row>
    <row r="17" spans="1:6">
      <c r="A17" s="166">
        <f t="shared" si="0"/>
        <v>8</v>
      </c>
      <c r="B17" s="302"/>
      <c r="C17" s="302"/>
      <c r="D17" s="302"/>
      <c r="E17" s="42"/>
      <c r="F17" s="356"/>
    </row>
    <row r="18" spans="1:6">
      <c r="A18" s="166">
        <f t="shared" si="0"/>
        <v>9</v>
      </c>
      <c r="B18" s="302"/>
      <c r="C18" s="302"/>
      <c r="D18" s="302"/>
      <c r="E18" s="42"/>
      <c r="F18" s="356"/>
    </row>
    <row r="19" spans="1:6" ht="15.75" thickBot="1">
      <c r="A19" s="313">
        <f t="shared" si="0"/>
        <v>10</v>
      </c>
      <c r="B19" s="314"/>
      <c r="C19" s="314"/>
      <c r="D19" s="314"/>
      <c r="E19" s="155"/>
      <c r="F19" s="357"/>
    </row>
    <row r="20" spans="1:6" ht="15.75" thickBot="1">
      <c r="A20" s="358"/>
      <c r="B20" s="125"/>
      <c r="C20" s="125"/>
      <c r="D20" s="125"/>
      <c r="E20" s="128" t="str">
        <f>"Total "&amp;LEFT(A7,3)</f>
        <v>Total I24</v>
      </c>
      <c r="F20" s="315">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sheetData>
    <row r="1" spans="1:28">
      <c r="A1" t="s">
        <v>106</v>
      </c>
      <c r="AA1" s="317"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62"/>
  <sheetViews>
    <sheetView showGridLines="0" showRowColHeaders="0" topLeftCell="A26" zoomScale="115" zoomScaleNormal="115" workbookViewId="0">
      <selection activeCell="B4" sqref="B4:C31"/>
    </sheetView>
  </sheetViews>
  <sheetFormatPr defaultRowHeight="15"/>
  <cols>
    <col min="1" max="1" width="3.85546875" style="189" customWidth="1"/>
    <col min="2" max="2" width="9.140625" customWidth="1"/>
    <col min="3" max="3" width="55" customWidth="1"/>
    <col min="4" max="4" width="9.42578125" style="77" customWidth="1"/>
    <col min="5" max="5" width="14.28515625" customWidth="1"/>
  </cols>
  <sheetData>
    <row r="1" spans="2:5">
      <c r="B1" s="91" t="s">
        <v>187</v>
      </c>
      <c r="D1"/>
    </row>
    <row r="2" spans="2:5">
      <c r="B2" s="91"/>
      <c r="D2"/>
    </row>
    <row r="3" spans="2:5" ht="45">
      <c r="B3" s="76" t="s">
        <v>63</v>
      </c>
      <c r="C3" s="12" t="s">
        <v>17</v>
      </c>
      <c r="D3" s="76" t="s">
        <v>18</v>
      </c>
      <c r="E3" s="12" t="s">
        <v>97</v>
      </c>
    </row>
    <row r="4" spans="2:5" ht="30">
      <c r="B4" s="82" t="s">
        <v>112</v>
      </c>
      <c r="C4" s="11" t="s">
        <v>20</v>
      </c>
      <c r="D4" s="82" t="s">
        <v>196</v>
      </c>
      <c r="E4" s="79" t="s">
        <v>98</v>
      </c>
    </row>
    <row r="5" spans="2:5">
      <c r="B5" s="82" t="s">
        <v>113</v>
      </c>
      <c r="C5" s="11" t="s">
        <v>22</v>
      </c>
      <c r="D5" s="82" t="s">
        <v>197</v>
      </c>
      <c r="E5" s="79" t="s">
        <v>16</v>
      </c>
    </row>
    <row r="6" spans="2:5" ht="30">
      <c r="B6" s="82" t="s">
        <v>114</v>
      </c>
      <c r="C6" s="32" t="s">
        <v>24</v>
      </c>
      <c r="D6" s="82" t="s">
        <v>198</v>
      </c>
      <c r="E6" s="79" t="s">
        <v>25</v>
      </c>
    </row>
    <row r="7" spans="2:5">
      <c r="B7" s="82" t="s">
        <v>115</v>
      </c>
      <c r="C7" s="11" t="s">
        <v>199</v>
      </c>
      <c r="D7" s="82" t="s">
        <v>198</v>
      </c>
      <c r="E7" s="79" t="s">
        <v>27</v>
      </c>
    </row>
    <row r="8" spans="2:5" s="57" customFormat="1" ht="60">
      <c r="B8" s="82" t="s">
        <v>116</v>
      </c>
      <c r="C8" s="79" t="s">
        <v>200</v>
      </c>
      <c r="D8" s="82" t="s">
        <v>198</v>
      </c>
      <c r="E8" s="79" t="s">
        <v>27</v>
      </c>
    </row>
    <row r="9" spans="2:5" ht="30" customHeight="1">
      <c r="B9" s="82" t="s">
        <v>117</v>
      </c>
      <c r="C9" s="15" t="s">
        <v>201</v>
      </c>
      <c r="D9" s="82" t="s">
        <v>202</v>
      </c>
      <c r="E9" s="79" t="s">
        <v>27</v>
      </c>
    </row>
    <row r="10" spans="2:5" ht="30" customHeight="1">
      <c r="B10" s="82" t="s">
        <v>118</v>
      </c>
      <c r="C10" s="15" t="s">
        <v>203</v>
      </c>
      <c r="D10" s="82" t="s">
        <v>202</v>
      </c>
      <c r="E10" s="79" t="s">
        <v>27</v>
      </c>
    </row>
    <row r="11" spans="2:5" ht="30">
      <c r="B11" s="82" t="s">
        <v>119</v>
      </c>
      <c r="C11" s="15" t="s">
        <v>204</v>
      </c>
      <c r="D11" s="82" t="s">
        <v>198</v>
      </c>
      <c r="E11" s="79" t="s">
        <v>32</v>
      </c>
    </row>
    <row r="12" spans="2:5" ht="30">
      <c r="B12" s="82" t="s">
        <v>120</v>
      </c>
      <c r="C12" s="11" t="s">
        <v>205</v>
      </c>
      <c r="D12" s="82" t="s">
        <v>206</v>
      </c>
      <c r="E12" s="79" t="s">
        <v>32</v>
      </c>
    </row>
    <row r="13" spans="2:5" ht="62.25" customHeight="1">
      <c r="B13" s="82" t="s">
        <v>121</v>
      </c>
      <c r="C13" s="78" t="s">
        <v>207</v>
      </c>
      <c r="D13" s="82" t="s">
        <v>208</v>
      </c>
      <c r="E13" s="79" t="s">
        <v>35</v>
      </c>
    </row>
    <row r="14" spans="2:5" ht="60">
      <c r="B14" s="83" t="s">
        <v>122</v>
      </c>
      <c r="C14" s="15" t="s">
        <v>209</v>
      </c>
      <c r="D14" s="82" t="s">
        <v>210</v>
      </c>
      <c r="E14" s="79" t="s">
        <v>37</v>
      </c>
    </row>
    <row r="15" spans="2:5" ht="76.5" customHeight="1">
      <c r="B15" s="84"/>
      <c r="C15" s="15" t="s">
        <v>211</v>
      </c>
      <c r="D15" s="82" t="s">
        <v>212</v>
      </c>
      <c r="E15" s="79" t="s">
        <v>38</v>
      </c>
    </row>
    <row r="16" spans="2:5" ht="30">
      <c r="B16" s="85"/>
      <c r="C16" s="36" t="s">
        <v>213</v>
      </c>
      <c r="D16" s="82" t="s">
        <v>214</v>
      </c>
      <c r="E16" s="79" t="s">
        <v>39</v>
      </c>
    </row>
    <row r="17" spans="2:5" ht="90" customHeight="1">
      <c r="B17" s="82" t="s">
        <v>123</v>
      </c>
      <c r="C17" s="15" t="s">
        <v>215</v>
      </c>
      <c r="D17" s="82" t="s">
        <v>216</v>
      </c>
      <c r="E17" s="79" t="s">
        <v>59</v>
      </c>
    </row>
    <row r="18" spans="2:5" ht="61.5" customHeight="1">
      <c r="B18" s="82" t="s">
        <v>124</v>
      </c>
      <c r="C18" s="15" t="s">
        <v>217</v>
      </c>
      <c r="D18" s="82" t="s">
        <v>218</v>
      </c>
      <c r="E18" s="79" t="s">
        <v>59</v>
      </c>
    </row>
    <row r="19" spans="2:5" ht="75" customHeight="1">
      <c r="B19" s="446" t="s">
        <v>125</v>
      </c>
      <c r="C19" s="11" t="s">
        <v>219</v>
      </c>
      <c r="D19" s="82" t="s">
        <v>220</v>
      </c>
      <c r="E19" s="79" t="s">
        <v>59</v>
      </c>
    </row>
    <row r="20" spans="2:5" ht="45">
      <c r="B20" s="447"/>
      <c r="C20" s="11" t="s">
        <v>221</v>
      </c>
      <c r="D20" s="82" t="s">
        <v>222</v>
      </c>
      <c r="E20" s="79" t="s">
        <v>59</v>
      </c>
    </row>
    <row r="21" spans="2:5" ht="60">
      <c r="B21" s="239"/>
      <c r="C21" s="11" t="s">
        <v>62</v>
      </c>
      <c r="D21" s="82" t="s">
        <v>223</v>
      </c>
      <c r="E21" s="79" t="s">
        <v>59</v>
      </c>
    </row>
    <row r="22" spans="2:5" s="189" customFormat="1" ht="75">
      <c r="B22" s="82" t="s">
        <v>0</v>
      </c>
      <c r="C22" s="11" t="s">
        <v>224</v>
      </c>
      <c r="D22" s="82" t="s">
        <v>225</v>
      </c>
      <c r="E22" s="79" t="s">
        <v>59</v>
      </c>
    </row>
    <row r="23" spans="2:5" ht="135.75" customHeight="1">
      <c r="B23" s="88" t="s">
        <v>126</v>
      </c>
      <c r="C23" s="86" t="s">
        <v>226</v>
      </c>
      <c r="D23" s="87" t="s">
        <v>227</v>
      </c>
      <c r="E23" s="86" t="s">
        <v>228</v>
      </c>
    </row>
    <row r="24" spans="2:5" ht="60">
      <c r="B24" s="85" t="s">
        <v>127</v>
      </c>
      <c r="C24" s="72" t="s">
        <v>229</v>
      </c>
      <c r="D24" s="85" t="s">
        <v>230</v>
      </c>
      <c r="E24" s="81" t="s">
        <v>65</v>
      </c>
    </row>
    <row r="25" spans="2:5" ht="75">
      <c r="B25" s="82" t="s">
        <v>128</v>
      </c>
      <c r="C25" s="15" t="s">
        <v>231</v>
      </c>
      <c r="D25" s="82" t="s">
        <v>232</v>
      </c>
      <c r="E25" s="79" t="s">
        <v>67</v>
      </c>
    </row>
    <row r="26" spans="2:5" ht="106.5" customHeight="1">
      <c r="B26" s="82" t="s">
        <v>129</v>
      </c>
      <c r="C26" s="90" t="s">
        <v>233</v>
      </c>
      <c r="D26" s="82" t="s">
        <v>99</v>
      </c>
      <c r="E26" s="79" t="s">
        <v>41</v>
      </c>
    </row>
    <row r="27" spans="2:5" ht="45">
      <c r="B27" s="82" t="s">
        <v>130</v>
      </c>
      <c r="C27" s="89" t="s">
        <v>234</v>
      </c>
      <c r="D27" s="82" t="s">
        <v>235</v>
      </c>
      <c r="E27" s="79" t="s">
        <v>43</v>
      </c>
    </row>
    <row r="28" spans="2:5" ht="30">
      <c r="B28" s="82" t="s">
        <v>131</v>
      </c>
      <c r="C28" s="81" t="s">
        <v>236</v>
      </c>
      <c r="D28" s="82" t="s">
        <v>232</v>
      </c>
      <c r="E28" s="79" t="s">
        <v>43</v>
      </c>
    </row>
    <row r="29" spans="2:5" ht="107.25" customHeight="1">
      <c r="B29" s="82" t="s">
        <v>132</v>
      </c>
      <c r="C29" s="80" t="s">
        <v>264</v>
      </c>
      <c r="D29" s="82" t="s">
        <v>100</v>
      </c>
      <c r="E29" s="79" t="s">
        <v>46</v>
      </c>
    </row>
    <row r="30" spans="2:5" ht="75">
      <c r="B30" s="82" t="s">
        <v>133</v>
      </c>
      <c r="C30" s="79" t="s">
        <v>237</v>
      </c>
      <c r="D30" s="82" t="s">
        <v>238</v>
      </c>
      <c r="E30" s="79" t="s">
        <v>41</v>
      </c>
    </row>
    <row r="31" spans="2:5" ht="75">
      <c r="B31" s="82" t="s">
        <v>239</v>
      </c>
      <c r="C31" s="79" t="s">
        <v>49</v>
      </c>
      <c r="D31" s="82" t="s">
        <v>240</v>
      </c>
      <c r="E31" s="79" t="s">
        <v>241</v>
      </c>
    </row>
    <row r="33" spans="2:5" s="189" customFormat="1">
      <c r="B33" s="449" t="s">
        <v>193</v>
      </c>
      <c r="C33" s="445"/>
      <c r="D33" s="445"/>
      <c r="E33" s="445"/>
    </row>
    <row r="34" spans="2:5" s="189" customFormat="1">
      <c r="B34" s="445"/>
      <c r="C34" s="445"/>
      <c r="D34" s="445"/>
      <c r="E34" s="445"/>
    </row>
    <row r="35" spans="2:5" s="189" customFormat="1">
      <c r="B35" s="445"/>
      <c r="C35" s="445"/>
      <c r="D35" s="445"/>
      <c r="E35" s="445"/>
    </row>
    <row r="36" spans="2:5" s="189" customFormat="1">
      <c r="B36" s="445"/>
      <c r="C36" s="445"/>
      <c r="D36" s="445"/>
      <c r="E36" s="445"/>
    </row>
    <row r="37" spans="2:5" s="189" customFormat="1">
      <c r="B37" s="445"/>
      <c r="C37" s="445"/>
      <c r="D37" s="445"/>
      <c r="E37" s="445"/>
    </row>
    <row r="38" spans="2:5" s="189" customFormat="1">
      <c r="B38" s="445"/>
      <c r="C38" s="445"/>
      <c r="D38" s="445"/>
      <c r="E38" s="445"/>
    </row>
    <row r="39" spans="2:5" s="189" customFormat="1">
      <c r="B39" s="445"/>
      <c r="C39" s="445"/>
      <c r="D39" s="445"/>
      <c r="E39" s="445"/>
    </row>
    <row r="40" spans="2:5" s="189" customFormat="1" ht="128.25" customHeight="1">
      <c r="B40" s="445"/>
      <c r="C40" s="445"/>
      <c r="D40" s="445"/>
      <c r="E40" s="445"/>
    </row>
    <row r="41" spans="2:5" s="189" customFormat="1">
      <c r="B41" s="448" t="s">
        <v>191</v>
      </c>
      <c r="C41" s="448"/>
      <c r="D41" s="448"/>
      <c r="E41" s="448"/>
    </row>
    <row r="42" spans="2:5" ht="48.75" customHeight="1">
      <c r="B42" s="443" t="s">
        <v>50</v>
      </c>
      <c r="C42" s="443"/>
      <c r="D42" s="443"/>
      <c r="E42" s="443"/>
    </row>
    <row r="43" spans="2:5" ht="64.5" customHeight="1">
      <c r="B43" s="443" t="s">
        <v>188</v>
      </c>
      <c r="C43" s="443"/>
      <c r="D43" s="443"/>
      <c r="E43" s="443"/>
    </row>
    <row r="44" spans="2:5" ht="59.25" customHeight="1">
      <c r="B44" s="443" t="s">
        <v>189</v>
      </c>
      <c r="C44" s="443"/>
      <c r="D44" s="443"/>
      <c r="E44" s="443"/>
    </row>
    <row r="45" spans="2:5" s="189" customFormat="1" ht="46.5" customHeight="1">
      <c r="B45" s="443" t="s">
        <v>190</v>
      </c>
      <c r="C45" s="443"/>
      <c r="D45" s="443"/>
      <c r="E45" s="443"/>
    </row>
    <row r="46" spans="2:5" ht="32.25" customHeight="1">
      <c r="B46" s="445" t="s">
        <v>192</v>
      </c>
      <c r="C46" s="445"/>
      <c r="D46" s="445"/>
      <c r="E46" s="445"/>
    </row>
    <row r="47" spans="2:5">
      <c r="B47" s="444" t="s">
        <v>179</v>
      </c>
      <c r="C47" s="445"/>
      <c r="D47" s="445"/>
      <c r="E47" s="445"/>
    </row>
    <row r="48" spans="2:5">
      <c r="B48" s="445"/>
      <c r="C48" s="445"/>
      <c r="D48" s="445"/>
      <c r="E48" s="445"/>
    </row>
    <row r="49" spans="2:5">
      <c r="B49" s="445"/>
      <c r="C49" s="445"/>
      <c r="D49" s="445"/>
      <c r="E49" s="445"/>
    </row>
    <row r="50" spans="2:5">
      <c r="B50" s="445"/>
      <c r="C50" s="445"/>
      <c r="D50" s="445"/>
      <c r="E50" s="445"/>
    </row>
    <row r="51" spans="2:5">
      <c r="B51" s="445"/>
      <c r="C51" s="445"/>
      <c r="D51" s="445"/>
      <c r="E51" s="445"/>
    </row>
    <row r="52" spans="2:5">
      <c r="B52" s="445"/>
      <c r="C52" s="445"/>
      <c r="D52" s="445"/>
      <c r="E52" s="445"/>
    </row>
    <row r="53" spans="2:5">
      <c r="B53" s="445"/>
      <c r="C53" s="445"/>
      <c r="D53" s="445"/>
      <c r="E53" s="445"/>
    </row>
    <row r="54" spans="2:5" ht="114" customHeight="1">
      <c r="B54" s="445"/>
      <c r="C54" s="445"/>
      <c r="D54" s="445"/>
      <c r="E54" s="445"/>
    </row>
    <row r="56" spans="2:5">
      <c r="B56" s="384" t="s">
        <v>194</v>
      </c>
    </row>
    <row r="57" spans="2:5" ht="63" customHeight="1">
      <c r="B57" s="441" t="s">
        <v>195</v>
      </c>
      <c r="C57" s="442"/>
      <c r="D57" s="442"/>
      <c r="E57" s="442"/>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18"/>
  <sheetViews>
    <sheetView showGridLines="0" showRowColHeaders="0" workbookViewId="0">
      <selection activeCell="B29" sqref="B29"/>
    </sheetView>
  </sheetViews>
  <sheetFormatPr defaultRowHeight="15"/>
  <cols>
    <col min="2" max="2" width="46.5703125" customWidth="1"/>
    <col min="3" max="4" width="14.28515625" customWidth="1"/>
  </cols>
  <sheetData>
    <row r="1" spans="1:8">
      <c r="A1" s="91" t="s">
        <v>103</v>
      </c>
    </row>
    <row r="3" spans="1:8" ht="64.5" customHeight="1">
      <c r="A3" s="93" t="s">
        <v>2</v>
      </c>
      <c r="B3" s="92" t="s">
        <v>1</v>
      </c>
      <c r="C3" s="94" t="s">
        <v>3</v>
      </c>
      <c r="D3" s="94"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86" t="s">
        <v>8</v>
      </c>
      <c r="B7" s="385" t="s">
        <v>244</v>
      </c>
      <c r="C7" s="386" t="s">
        <v>12</v>
      </c>
      <c r="D7" s="386"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workbookViewId="0">
      <selection activeCell="L20" sqref="L2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68" t="str">
        <f>'Date initiale'!C3</f>
        <v>Universitatea de Arhitectură și Urbanism "Ion Mincu" București</v>
      </c>
      <c r="B1" s="268"/>
      <c r="C1" s="268"/>
      <c r="D1" s="2"/>
      <c r="E1" s="2"/>
      <c r="F1" s="3"/>
      <c r="G1" s="3"/>
      <c r="H1" s="3"/>
      <c r="I1" s="3"/>
    </row>
    <row r="2" spans="1:31" ht="15.75">
      <c r="A2" s="268" t="str">
        <f>'Date initiale'!B4&amp;" "&amp;'Date initiale'!C4</f>
        <v>Facultatea ARHITECTURA</v>
      </c>
      <c r="B2" s="268"/>
      <c r="C2" s="268"/>
      <c r="D2" s="2"/>
      <c r="E2" s="2"/>
      <c r="F2" s="3"/>
      <c r="G2" s="3"/>
      <c r="H2" s="3"/>
      <c r="I2" s="3"/>
    </row>
    <row r="3" spans="1:31" ht="15.75">
      <c r="A3" s="268" t="str">
        <f>'Date initiale'!B5&amp;" "&amp;'Date initiale'!C5</f>
        <v>Departamentul Sinteza proiectării de arhitectură</v>
      </c>
      <c r="B3" s="268"/>
      <c r="C3" s="268"/>
      <c r="D3" s="2"/>
      <c r="E3" s="2"/>
      <c r="F3" s="2"/>
      <c r="G3" s="2"/>
      <c r="H3" s="2"/>
      <c r="I3" s="2"/>
    </row>
    <row r="4" spans="1:31" ht="15.75">
      <c r="A4" s="451" t="str">
        <f>'Date initiale'!C6&amp;", "&amp;'Date initiale'!C7</f>
        <v>Dordea Dragoș Mihai, 22</v>
      </c>
      <c r="B4" s="451"/>
      <c r="C4" s="451"/>
      <c r="D4" s="2"/>
      <c r="E4" s="2"/>
      <c r="F4" s="3"/>
      <c r="G4" s="3"/>
      <c r="H4" s="3"/>
      <c r="I4" s="3"/>
    </row>
    <row r="5" spans="1:31" s="189" customFormat="1" ht="15.75">
      <c r="A5" s="269"/>
      <c r="B5" s="269"/>
      <c r="C5" s="269"/>
      <c r="D5" s="2"/>
      <c r="E5" s="2"/>
      <c r="F5" s="3"/>
      <c r="G5" s="3"/>
      <c r="H5" s="3"/>
      <c r="I5" s="3"/>
    </row>
    <row r="6" spans="1:31" ht="15.75">
      <c r="A6" s="450" t="s">
        <v>110</v>
      </c>
      <c r="B6" s="450"/>
      <c r="C6" s="450"/>
      <c r="D6" s="450"/>
      <c r="E6" s="450"/>
      <c r="F6" s="450"/>
      <c r="G6" s="450"/>
      <c r="H6" s="450"/>
      <c r="I6" s="450"/>
    </row>
    <row r="7" spans="1:31" ht="15.75">
      <c r="A7" s="450" t="str">
        <f>'Descriere indicatori'!B4&amp;". "&amp;'Descriere indicatori'!C4</f>
        <v xml:space="preserve">I1. Cărţi de autor/capitole publicate la edituri cu prestigiu internaţional* </v>
      </c>
      <c r="B7" s="450"/>
      <c r="C7" s="450"/>
      <c r="D7" s="450"/>
      <c r="E7" s="450"/>
      <c r="F7" s="450"/>
      <c r="G7" s="450"/>
      <c r="H7" s="450"/>
      <c r="I7" s="450"/>
    </row>
    <row r="8" spans="1:31" ht="16.5" thickBot="1">
      <c r="A8" s="39"/>
      <c r="B8" s="39"/>
      <c r="C8" s="39"/>
      <c r="D8" s="39"/>
      <c r="E8" s="39"/>
      <c r="F8" s="39"/>
      <c r="G8" s="39"/>
      <c r="H8" s="39"/>
      <c r="I8" s="39"/>
    </row>
    <row r="9" spans="1:31" s="6" customFormat="1" ht="60.75" thickBot="1">
      <c r="A9" s="195" t="s">
        <v>55</v>
      </c>
      <c r="B9" s="196" t="s">
        <v>83</v>
      </c>
      <c r="C9" s="196" t="s">
        <v>175</v>
      </c>
      <c r="D9" s="196" t="s">
        <v>85</v>
      </c>
      <c r="E9" s="196" t="s">
        <v>86</v>
      </c>
      <c r="F9" s="197" t="s">
        <v>87</v>
      </c>
      <c r="G9" s="196" t="s">
        <v>88</v>
      </c>
      <c r="H9" s="196" t="s">
        <v>89</v>
      </c>
      <c r="I9" s="198" t="s">
        <v>90</v>
      </c>
      <c r="J9" s="4"/>
      <c r="K9" s="274" t="s">
        <v>108</v>
      </c>
      <c r="L9" s="5"/>
      <c r="M9" s="5"/>
      <c r="N9" s="5"/>
      <c r="O9" s="5"/>
      <c r="P9" s="5"/>
      <c r="Q9" s="5"/>
      <c r="R9" s="5"/>
      <c r="S9" s="5"/>
      <c r="T9" s="5"/>
      <c r="U9" s="5"/>
      <c r="V9" s="5"/>
      <c r="W9" s="5"/>
      <c r="X9" s="5"/>
      <c r="Y9" s="5"/>
      <c r="Z9" s="5"/>
      <c r="AA9" s="5"/>
      <c r="AB9" s="5"/>
      <c r="AC9" s="5"/>
      <c r="AD9" s="5"/>
      <c r="AE9" s="5"/>
    </row>
    <row r="10" spans="1:31" s="6" customFormat="1" ht="15.75">
      <c r="A10" s="111">
        <v>1</v>
      </c>
      <c r="B10" s="112"/>
      <c r="C10" s="112"/>
      <c r="D10" s="113"/>
      <c r="E10" s="113"/>
      <c r="F10" s="114"/>
      <c r="G10" s="114"/>
      <c r="H10" s="114"/>
      <c r="I10" s="324"/>
      <c r="J10" s="8"/>
      <c r="K10" s="275" t="s">
        <v>109</v>
      </c>
      <c r="L10" s="387" t="s">
        <v>245</v>
      </c>
      <c r="M10" s="9"/>
      <c r="N10" s="9"/>
      <c r="O10" s="9"/>
      <c r="P10" s="9"/>
      <c r="Q10" s="9"/>
      <c r="R10" s="9"/>
      <c r="S10" s="9"/>
      <c r="T10" s="9"/>
      <c r="U10" s="10"/>
      <c r="V10" s="10"/>
      <c r="W10" s="10"/>
      <c r="X10" s="10"/>
      <c r="Y10" s="10"/>
      <c r="Z10" s="10"/>
      <c r="AA10" s="10"/>
      <c r="AB10" s="10"/>
      <c r="AC10" s="10"/>
      <c r="AD10" s="10"/>
      <c r="AE10" s="10"/>
    </row>
    <row r="11" spans="1:31" s="6" customFormat="1" ht="15.75">
      <c r="A11" s="115">
        <f>A10+1</f>
        <v>2</v>
      </c>
      <c r="B11" s="116"/>
      <c r="C11" s="117"/>
      <c r="D11" s="116"/>
      <c r="E11" s="118"/>
      <c r="F11" s="119"/>
      <c r="G11" s="120"/>
      <c r="H11" s="120"/>
      <c r="I11" s="325"/>
      <c r="J11" s="8"/>
      <c r="K11" s="273"/>
      <c r="L11" s="9"/>
      <c r="M11" s="9"/>
      <c r="N11" s="9"/>
      <c r="O11" s="9"/>
      <c r="P11" s="9"/>
      <c r="Q11" s="9"/>
      <c r="R11" s="9"/>
      <c r="S11" s="9"/>
      <c r="T11" s="9"/>
      <c r="U11" s="10"/>
      <c r="V11" s="10"/>
      <c r="W11" s="10"/>
      <c r="X11" s="10"/>
      <c r="Y11" s="10"/>
      <c r="Z11" s="10"/>
      <c r="AA11" s="10"/>
      <c r="AB11" s="10"/>
      <c r="AC11" s="10"/>
      <c r="AD11" s="10"/>
      <c r="AE11" s="10"/>
    </row>
    <row r="12" spans="1:31" s="6" customFormat="1" ht="15.75">
      <c r="A12" s="115">
        <f t="shared" ref="A12:A19" si="0">A11+1</f>
        <v>3</v>
      </c>
      <c r="B12" s="117"/>
      <c r="C12" s="117"/>
      <c r="D12" s="117"/>
      <c r="E12" s="118"/>
      <c r="F12" s="119"/>
      <c r="G12" s="120"/>
      <c r="H12" s="120"/>
      <c r="I12" s="325"/>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5">
        <f t="shared" si="0"/>
        <v>4</v>
      </c>
      <c r="B13" s="116"/>
      <c r="C13" s="117"/>
      <c r="D13" s="116"/>
      <c r="E13" s="118"/>
      <c r="F13" s="119"/>
      <c r="G13" s="120"/>
      <c r="H13" s="120"/>
      <c r="I13" s="325"/>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5">
        <f t="shared" si="0"/>
        <v>5</v>
      </c>
      <c r="B14" s="117"/>
      <c r="C14" s="117"/>
      <c r="D14" s="117"/>
      <c r="E14" s="118"/>
      <c r="F14" s="119"/>
      <c r="G14" s="120"/>
      <c r="H14" s="120"/>
      <c r="I14" s="325"/>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5">
        <f t="shared" si="0"/>
        <v>6</v>
      </c>
      <c r="B15" s="117"/>
      <c r="C15" s="117"/>
      <c r="D15" s="117"/>
      <c r="E15" s="118"/>
      <c r="F15" s="119"/>
      <c r="G15" s="120"/>
      <c r="H15" s="120"/>
      <c r="I15" s="325"/>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5">
        <f t="shared" si="0"/>
        <v>7</v>
      </c>
      <c r="B16" s="116"/>
      <c r="C16" s="117"/>
      <c r="D16" s="116"/>
      <c r="E16" s="118"/>
      <c r="F16" s="119"/>
      <c r="G16" s="120"/>
      <c r="H16" s="120"/>
      <c r="I16" s="325"/>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5">
        <f t="shared" si="0"/>
        <v>8</v>
      </c>
      <c r="B17" s="117"/>
      <c r="C17" s="117"/>
      <c r="D17" s="117"/>
      <c r="E17" s="118"/>
      <c r="F17" s="119"/>
      <c r="G17" s="120"/>
      <c r="H17" s="120"/>
      <c r="I17" s="325"/>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5">
        <f t="shared" si="0"/>
        <v>9</v>
      </c>
      <c r="B18" s="116"/>
      <c r="C18" s="117"/>
      <c r="D18" s="116"/>
      <c r="E18" s="118"/>
      <c r="F18" s="119"/>
      <c r="G18" s="120"/>
      <c r="H18" s="120"/>
      <c r="I18" s="325"/>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7">
        <f t="shared" si="0"/>
        <v>10</v>
      </c>
      <c r="B19" s="121"/>
      <c r="C19" s="121"/>
      <c r="D19" s="121"/>
      <c r="E19" s="122"/>
      <c r="F19" s="123"/>
      <c r="G19" s="124"/>
      <c r="H19" s="124"/>
      <c r="I19" s="326"/>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58"/>
      <c r="B20" s="125"/>
      <c r="C20" s="125"/>
      <c r="D20" s="125"/>
      <c r="E20" s="125"/>
      <c r="F20" s="125"/>
      <c r="G20" s="125"/>
      <c r="H20" s="128" t="str">
        <f>"Total "&amp;LEFT(A7,2)</f>
        <v>Total I1</v>
      </c>
      <c r="I20" s="129">
        <f>SUM(I10:I19)</f>
        <v>0</v>
      </c>
    </row>
    <row r="22" spans="1:31"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4"/>
  <sheetViews>
    <sheetView topLeftCell="A3" zoomScale="85" zoomScaleNormal="85" workbookViewId="0">
      <selection activeCell="C16" sqref="C1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68" t="str">
        <f>'Date initiale'!C3</f>
        <v>Universitatea de Arhitectură și Urbanism "Ion Mincu" București</v>
      </c>
      <c r="B1" s="268"/>
      <c r="C1" s="268"/>
      <c r="D1" s="2"/>
      <c r="E1" s="2"/>
      <c r="F1" s="3"/>
      <c r="G1" s="3"/>
      <c r="H1" s="3"/>
      <c r="I1" s="3"/>
    </row>
    <row r="2" spans="1:31" ht="15.75">
      <c r="A2" s="268" t="str">
        <f>'Date initiale'!B4&amp;" "&amp;'Date initiale'!C4</f>
        <v>Facultatea ARHITECTURA</v>
      </c>
      <c r="B2" s="268"/>
      <c r="C2" s="268"/>
      <c r="D2" s="2"/>
      <c r="E2" s="2"/>
      <c r="F2" s="3"/>
      <c r="G2" s="3"/>
      <c r="H2" s="3"/>
      <c r="I2" s="3"/>
    </row>
    <row r="3" spans="1:31" ht="15.75">
      <c r="A3" s="268" t="str">
        <f>'Date initiale'!B5&amp;" "&amp;'Date initiale'!C5</f>
        <v>Departamentul Sinteza proiectării de arhitectură</v>
      </c>
      <c r="B3" s="268"/>
      <c r="C3" s="268"/>
      <c r="D3" s="2"/>
      <c r="E3" s="2"/>
      <c r="F3" s="2"/>
      <c r="G3" s="2"/>
      <c r="H3" s="2"/>
      <c r="I3" s="2"/>
    </row>
    <row r="4" spans="1:31" ht="15.75">
      <c r="A4" s="451" t="str">
        <f>'Date initiale'!C6&amp;", "&amp;'Date initiale'!C7</f>
        <v>Dordea Dragoș Mihai, 22</v>
      </c>
      <c r="B4" s="451"/>
      <c r="C4" s="451"/>
      <c r="D4" s="2"/>
      <c r="E4" s="2"/>
      <c r="F4" s="3"/>
      <c r="G4" s="3"/>
      <c r="H4" s="3"/>
      <c r="I4" s="3"/>
    </row>
    <row r="5" spans="1:31" s="189" customFormat="1" ht="15.75">
      <c r="A5" s="269"/>
      <c r="B5" s="269"/>
      <c r="C5" s="269"/>
      <c r="D5" s="2"/>
      <c r="E5" s="2"/>
      <c r="F5" s="3"/>
      <c r="G5" s="3"/>
      <c r="H5" s="3"/>
      <c r="I5" s="3"/>
    </row>
    <row r="6" spans="1:31" ht="15.75">
      <c r="A6" s="450" t="s">
        <v>110</v>
      </c>
      <c r="B6" s="450"/>
      <c r="C6" s="450"/>
      <c r="D6" s="450"/>
      <c r="E6" s="450"/>
      <c r="F6" s="450"/>
      <c r="G6" s="450"/>
      <c r="H6" s="450"/>
      <c r="I6" s="450"/>
    </row>
    <row r="7" spans="1:31" ht="15.75">
      <c r="A7" s="450" t="str">
        <f>'Descriere indicatori'!B5&amp;". "&amp;'Descriere indicatori'!C5</f>
        <v xml:space="preserve">I2. Cărţi de autor publicate la edituri cu prestigiu naţional* </v>
      </c>
      <c r="B7" s="450"/>
      <c r="C7" s="450"/>
      <c r="D7" s="450"/>
      <c r="E7" s="450"/>
      <c r="F7" s="450"/>
      <c r="G7" s="450"/>
      <c r="H7" s="450"/>
      <c r="I7" s="450"/>
    </row>
    <row r="8" spans="1:31" ht="16.5" thickBot="1">
      <c r="A8" s="39"/>
      <c r="B8" s="39"/>
      <c r="C8" s="39"/>
      <c r="D8" s="39"/>
      <c r="E8" s="39"/>
      <c r="F8" s="39"/>
      <c r="G8" s="39"/>
      <c r="H8" s="39"/>
      <c r="I8" s="39"/>
    </row>
    <row r="9" spans="1:31" s="6" customFormat="1" ht="60.75" thickBot="1">
      <c r="A9" s="199" t="s">
        <v>55</v>
      </c>
      <c r="B9" s="200" t="s">
        <v>83</v>
      </c>
      <c r="C9" s="200" t="s">
        <v>84</v>
      </c>
      <c r="D9" s="200" t="s">
        <v>85</v>
      </c>
      <c r="E9" s="200" t="s">
        <v>86</v>
      </c>
      <c r="F9" s="201" t="s">
        <v>87</v>
      </c>
      <c r="G9" s="200" t="s">
        <v>88</v>
      </c>
      <c r="H9" s="200" t="s">
        <v>89</v>
      </c>
      <c r="I9" s="202" t="s">
        <v>90</v>
      </c>
      <c r="J9" s="4"/>
      <c r="K9" s="274" t="s">
        <v>108</v>
      </c>
      <c r="L9" s="5"/>
      <c r="M9" s="5"/>
      <c r="N9" s="5"/>
      <c r="O9" s="5"/>
      <c r="P9" s="5"/>
      <c r="Q9" s="5"/>
      <c r="R9" s="5"/>
      <c r="S9" s="5"/>
      <c r="T9" s="5"/>
      <c r="U9" s="5"/>
      <c r="V9" s="5"/>
      <c r="W9" s="5"/>
      <c r="X9" s="5"/>
      <c r="Y9" s="5"/>
      <c r="Z9" s="5"/>
      <c r="AA9" s="5"/>
      <c r="AB9" s="5"/>
      <c r="AC9" s="5"/>
      <c r="AD9" s="5"/>
      <c r="AE9" s="5"/>
    </row>
    <row r="10" spans="1:31" s="6" customFormat="1" ht="45">
      <c r="A10" s="130">
        <v>1</v>
      </c>
      <c r="B10" s="112" t="s">
        <v>276</v>
      </c>
      <c r="C10" s="112" t="s">
        <v>277</v>
      </c>
      <c r="D10" s="112" t="s">
        <v>278</v>
      </c>
      <c r="E10" s="113" t="s">
        <v>279</v>
      </c>
      <c r="F10" s="114">
        <v>2014</v>
      </c>
      <c r="G10" s="114">
        <v>119</v>
      </c>
      <c r="H10" s="114" t="s">
        <v>280</v>
      </c>
      <c r="I10" s="324">
        <v>15</v>
      </c>
      <c r="J10" s="7"/>
      <c r="K10" s="275">
        <v>15</v>
      </c>
      <c r="L10" s="7" t="s">
        <v>246</v>
      </c>
      <c r="M10" s="7"/>
      <c r="N10" s="7"/>
      <c r="O10" s="7"/>
      <c r="P10" s="7"/>
      <c r="Q10" s="7"/>
      <c r="R10" s="7"/>
      <c r="S10" s="7"/>
      <c r="T10" s="7"/>
      <c r="U10" s="7"/>
      <c r="V10" s="7"/>
      <c r="W10" s="7"/>
      <c r="X10" s="7"/>
      <c r="Y10" s="7"/>
      <c r="Z10" s="7"/>
      <c r="AA10" s="7"/>
      <c r="AB10" s="7"/>
      <c r="AC10" s="7"/>
      <c r="AD10" s="7"/>
      <c r="AE10" s="7"/>
    </row>
    <row r="11" spans="1:31" s="6" customFormat="1" ht="15.75">
      <c r="A11" s="132">
        <f>A10+1</f>
        <v>2</v>
      </c>
      <c r="B11" s="133"/>
      <c r="C11" s="134"/>
      <c r="D11" s="133"/>
      <c r="E11" s="134"/>
      <c r="F11" s="135"/>
      <c r="G11" s="133"/>
      <c r="H11" s="133"/>
      <c r="I11" s="327"/>
      <c r="J11" s="7"/>
      <c r="K11" s="58"/>
      <c r="L11" s="7"/>
      <c r="M11" s="7"/>
      <c r="N11" s="7"/>
      <c r="O11" s="7"/>
      <c r="P11" s="7"/>
      <c r="Q11" s="7"/>
      <c r="R11" s="7"/>
      <c r="S11" s="7"/>
      <c r="T11" s="7"/>
      <c r="U11" s="7"/>
      <c r="V11" s="7"/>
      <c r="W11" s="7"/>
      <c r="X11" s="7"/>
      <c r="Y11" s="7"/>
      <c r="Z11" s="7"/>
      <c r="AA11" s="7"/>
      <c r="AB11" s="7"/>
      <c r="AC11" s="7"/>
      <c r="AD11" s="7"/>
      <c r="AE11" s="7"/>
    </row>
    <row r="12" spans="1:31" s="6" customFormat="1" ht="15.75">
      <c r="A12" s="132">
        <f t="shared" ref="A12:A18" si="0">A11+1</f>
        <v>3</v>
      </c>
      <c r="B12" s="134"/>
      <c r="C12" s="134"/>
      <c r="D12" s="133"/>
      <c r="E12" s="134"/>
      <c r="F12" s="135"/>
      <c r="G12" s="136"/>
      <c r="H12" s="133"/>
      <c r="I12" s="327"/>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2">
        <f t="shared" si="0"/>
        <v>4</v>
      </c>
      <c r="B13" s="134"/>
      <c r="C13" s="134"/>
      <c r="D13" s="133"/>
      <c r="E13" s="134"/>
      <c r="F13" s="135"/>
      <c r="G13" s="136"/>
      <c r="H13" s="136"/>
      <c r="I13" s="327"/>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2">
        <f t="shared" si="0"/>
        <v>5</v>
      </c>
      <c r="B14" s="133"/>
      <c r="C14" s="134"/>
      <c r="D14" s="133"/>
      <c r="E14" s="134"/>
      <c r="F14" s="135"/>
      <c r="G14" s="133"/>
      <c r="H14" s="133"/>
      <c r="I14" s="327"/>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2">
        <f t="shared" si="0"/>
        <v>6</v>
      </c>
      <c r="B15" s="134"/>
      <c r="C15" s="134"/>
      <c r="D15" s="133"/>
      <c r="E15" s="134"/>
      <c r="F15" s="135"/>
      <c r="G15" s="136"/>
      <c r="H15" s="133"/>
      <c r="I15" s="327"/>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2">
        <f t="shared" si="0"/>
        <v>7</v>
      </c>
      <c r="B16" s="137"/>
      <c r="C16" s="134"/>
      <c r="D16" s="137"/>
      <c r="E16" s="138"/>
      <c r="F16" s="135"/>
      <c r="G16" s="136"/>
      <c r="H16" s="136"/>
      <c r="I16" s="327"/>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2">
        <f t="shared" si="0"/>
        <v>8</v>
      </c>
      <c r="B17" s="137"/>
      <c r="C17" s="134"/>
      <c r="D17" s="137"/>
      <c r="E17" s="138"/>
      <c r="F17" s="135"/>
      <c r="G17" s="136"/>
      <c r="H17" s="136"/>
      <c r="I17" s="327"/>
      <c r="J17" s="7"/>
      <c r="K17" s="7"/>
      <c r="L17" s="7"/>
      <c r="M17" s="7"/>
      <c r="N17" s="7"/>
      <c r="O17" s="7"/>
      <c r="P17" s="7"/>
      <c r="Q17" s="7"/>
      <c r="R17" s="7"/>
      <c r="S17" s="7"/>
      <c r="T17" s="7"/>
      <c r="U17" s="7"/>
      <c r="V17" s="7"/>
      <c r="W17" s="7"/>
      <c r="X17" s="7"/>
      <c r="Y17" s="7"/>
      <c r="Z17" s="7"/>
      <c r="AA17" s="7"/>
      <c r="AB17" s="7"/>
      <c r="AC17" s="7"/>
      <c r="AD17" s="7"/>
      <c r="AE17" s="7"/>
    </row>
    <row r="18" spans="1:31" s="6" customFormat="1" ht="16.5" thickBot="1">
      <c r="A18" s="132">
        <f t="shared" si="0"/>
        <v>9</v>
      </c>
      <c r="B18" s="139"/>
      <c r="C18" s="140"/>
      <c r="D18" s="139"/>
      <c r="E18" s="140"/>
      <c r="F18" s="141"/>
      <c r="G18" s="141"/>
      <c r="H18" s="141"/>
      <c r="I18" s="328"/>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370"/>
      <c r="B19" s="142"/>
      <c r="C19" s="142"/>
      <c r="D19" s="142"/>
      <c r="E19" s="142"/>
      <c r="F19" s="142"/>
      <c r="G19" s="142"/>
      <c r="H19" s="128" t="str">
        <f>"Total "&amp;LEFT(A7,2)</f>
        <v>Total I2</v>
      </c>
      <c r="I19" s="147">
        <f>SUM(I10:I18)</f>
        <v>15</v>
      </c>
      <c r="J19" s="9"/>
      <c r="K19" s="9"/>
      <c r="L19" s="10"/>
      <c r="M19" s="10"/>
      <c r="N19" s="10"/>
      <c r="O19" s="10"/>
      <c r="P19" s="10"/>
      <c r="Q19" s="10"/>
      <c r="R19" s="10"/>
      <c r="S19" s="10"/>
      <c r="T19" s="10"/>
      <c r="U19" s="10"/>
      <c r="V19" s="10"/>
    </row>
    <row r="20" spans="1:31" s="6" customFormat="1" ht="15.75">
      <c r="A20" s="8"/>
      <c r="B20" s="9"/>
      <c r="C20" s="9"/>
      <c r="D20" s="9"/>
      <c r="E20" s="9"/>
      <c r="F20" s="9"/>
      <c r="G20" s="9"/>
      <c r="H20" s="9"/>
      <c r="I20" s="9"/>
      <c r="J20" s="9"/>
      <c r="K20" s="9"/>
      <c r="L20" s="10"/>
      <c r="M20" s="10"/>
      <c r="N20" s="10"/>
      <c r="O20" s="10"/>
      <c r="P20" s="10"/>
      <c r="Q20" s="10"/>
      <c r="R20" s="10"/>
      <c r="S20" s="10"/>
      <c r="T20" s="10"/>
      <c r="U20" s="10"/>
      <c r="V20" s="10"/>
    </row>
    <row r="21" spans="1:31" s="6" customFormat="1" ht="33.75" customHeight="1">
      <c r="A21"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1" s="452"/>
      <c r="C21" s="452"/>
      <c r="D21" s="452"/>
      <c r="E21" s="452"/>
      <c r="F21" s="452"/>
      <c r="G21" s="452"/>
      <c r="H21" s="452"/>
      <c r="I21" s="452"/>
      <c r="J21" s="9"/>
      <c r="K21" s="9"/>
      <c r="L21" s="10"/>
      <c r="M21" s="10"/>
      <c r="N21" s="10"/>
      <c r="O21" s="10"/>
      <c r="P21" s="10"/>
      <c r="Q21" s="10"/>
      <c r="R21" s="10"/>
      <c r="S21" s="10"/>
      <c r="T21" s="10"/>
      <c r="U21" s="10"/>
      <c r="V21" s="10"/>
    </row>
    <row r="22" spans="1:31" s="6" customFormat="1" ht="15.75">
      <c r="A22" s="8"/>
      <c r="B22" s="9"/>
      <c r="C22" s="9"/>
      <c r="D22" s="9"/>
      <c r="E22" s="9"/>
      <c r="F22" s="9"/>
      <c r="G22" s="9"/>
      <c r="H22" s="9"/>
      <c r="I22" s="9"/>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sheetData>
  <mergeCells count="4">
    <mergeCell ref="A4:C4"/>
    <mergeCell ref="A6:I6"/>
    <mergeCell ref="A7:I7"/>
    <mergeCell ref="A21:I21"/>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19"/>
  <sheetViews>
    <sheetView topLeftCell="A2" zoomScale="85" zoomScaleNormal="85" workbookViewId="0">
      <selection activeCell="M12" sqref="M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68" t="str">
        <f>'Date initiale'!C3</f>
        <v>Universitatea de Arhitectură și Urbanism "Ion Mincu" București</v>
      </c>
      <c r="B1" s="268"/>
      <c r="C1" s="268"/>
    </row>
    <row r="2" spans="1:12">
      <c r="A2" s="268" t="str">
        <f>'Date initiale'!B4&amp;" "&amp;'Date initiale'!C4</f>
        <v>Facultatea ARHITECTURA</v>
      </c>
      <c r="B2" s="268"/>
      <c r="C2" s="268"/>
    </row>
    <row r="3" spans="1:12">
      <c r="A3" s="268" t="str">
        <f>'Date initiale'!B5&amp;" "&amp;'Date initiale'!C5</f>
        <v>Departamentul Sinteza proiectării de arhitectură</v>
      </c>
      <c r="B3" s="268"/>
      <c r="C3" s="268"/>
    </row>
    <row r="4" spans="1:12">
      <c r="A4" s="125" t="str">
        <f>'Date initiale'!C6&amp;", "&amp;'Date initiale'!C7</f>
        <v>Dordea Dragoș Mihai, 22</v>
      </c>
      <c r="B4" s="125"/>
      <c r="C4" s="125"/>
    </row>
    <row r="5" spans="1:12" s="189" customFormat="1">
      <c r="A5" s="125"/>
      <c r="B5" s="125"/>
      <c r="C5" s="125"/>
    </row>
    <row r="6" spans="1:12" ht="15.75">
      <c r="A6" s="450" t="s">
        <v>110</v>
      </c>
      <c r="B6" s="450"/>
      <c r="C6" s="450"/>
      <c r="D6" s="450"/>
      <c r="E6" s="450"/>
      <c r="F6" s="450"/>
      <c r="G6" s="450"/>
      <c r="H6" s="450"/>
      <c r="I6" s="450"/>
    </row>
    <row r="7" spans="1:12" ht="15.75">
      <c r="A7" s="450" t="str">
        <f>'Descriere indicatori'!B6&amp;". "&amp;'Descriere indicatori'!C6</f>
        <v xml:space="preserve">I3. Capitole de autor cuprinse în cărţi publicate la edituri cu prestigiu naţional* </v>
      </c>
      <c r="B7" s="450"/>
      <c r="C7" s="450"/>
      <c r="D7" s="450"/>
      <c r="E7" s="450"/>
      <c r="F7" s="450"/>
      <c r="G7" s="450"/>
      <c r="H7" s="450"/>
      <c r="I7" s="450"/>
    </row>
    <row r="8" spans="1:12" ht="16.5" thickBot="1">
      <c r="A8" s="39"/>
      <c r="B8" s="39"/>
      <c r="C8" s="39"/>
      <c r="D8" s="39"/>
      <c r="E8" s="39"/>
      <c r="F8" s="39"/>
      <c r="G8" s="39"/>
      <c r="H8" s="39"/>
      <c r="I8" s="39"/>
    </row>
    <row r="9" spans="1:12" ht="60.75" thickBot="1">
      <c r="A9" s="389" t="s">
        <v>55</v>
      </c>
      <c r="B9" s="158" t="s">
        <v>83</v>
      </c>
      <c r="C9" s="159" t="s">
        <v>175</v>
      </c>
      <c r="D9" s="159" t="s">
        <v>85</v>
      </c>
      <c r="E9" s="159" t="s">
        <v>86</v>
      </c>
      <c r="F9" s="160" t="s">
        <v>87</v>
      </c>
      <c r="G9" s="159" t="s">
        <v>88</v>
      </c>
      <c r="H9" s="159" t="s">
        <v>89</v>
      </c>
      <c r="I9" s="161" t="s">
        <v>90</v>
      </c>
      <c r="K9" s="274" t="s">
        <v>108</v>
      </c>
    </row>
    <row r="10" spans="1:12" ht="45">
      <c r="A10" s="191">
        <v>1</v>
      </c>
      <c r="B10" s="144" t="s">
        <v>273</v>
      </c>
      <c r="C10" s="143" t="s">
        <v>281</v>
      </c>
      <c r="D10" s="390" t="s">
        <v>282</v>
      </c>
      <c r="E10" s="143" t="s">
        <v>283</v>
      </c>
      <c r="F10" s="120">
        <v>2013</v>
      </c>
      <c r="G10" s="120">
        <v>12</v>
      </c>
      <c r="H10" s="120">
        <v>12</v>
      </c>
      <c r="I10" s="331">
        <v>10</v>
      </c>
      <c r="K10" s="275">
        <v>10</v>
      </c>
      <c r="L10" s="384" t="s">
        <v>247</v>
      </c>
    </row>
    <row r="11" spans="1:12" ht="45">
      <c r="A11" s="115">
        <f>A10+1</f>
        <v>2</v>
      </c>
      <c r="B11" s="146" t="s">
        <v>273</v>
      </c>
      <c r="C11" s="42" t="s">
        <v>284</v>
      </c>
      <c r="D11" s="169" t="s">
        <v>282</v>
      </c>
      <c r="E11" s="42" t="s">
        <v>283</v>
      </c>
      <c r="F11" s="119">
        <v>2013</v>
      </c>
      <c r="G11" s="119">
        <v>12</v>
      </c>
      <c r="H11" s="119">
        <v>12</v>
      </c>
      <c r="I11" s="325">
        <v>10</v>
      </c>
      <c r="K11" s="58"/>
    </row>
    <row r="12" spans="1:12" ht="75">
      <c r="A12" s="151">
        <f t="shared" ref="A12:A16" si="0">A11+1</f>
        <v>3</v>
      </c>
      <c r="B12" s="126" t="s">
        <v>273</v>
      </c>
      <c r="C12" s="145" t="s">
        <v>285</v>
      </c>
      <c r="D12" s="169" t="s">
        <v>282</v>
      </c>
      <c r="E12" s="152" t="s">
        <v>279</v>
      </c>
      <c r="F12" s="120">
        <v>2014</v>
      </c>
      <c r="G12" s="120">
        <v>11</v>
      </c>
      <c r="H12" s="120">
        <v>11</v>
      </c>
      <c r="I12" s="331">
        <v>10</v>
      </c>
    </row>
    <row r="13" spans="1:12" ht="45">
      <c r="A13" s="151">
        <f t="shared" si="0"/>
        <v>4</v>
      </c>
      <c r="B13" s="42" t="s">
        <v>380</v>
      </c>
      <c r="C13" s="42" t="s">
        <v>286</v>
      </c>
      <c r="D13" s="169" t="s">
        <v>282</v>
      </c>
      <c r="E13" s="42" t="s">
        <v>287</v>
      </c>
      <c r="F13" s="42">
        <v>2015</v>
      </c>
      <c r="G13" s="42">
        <v>7</v>
      </c>
      <c r="H13" s="42">
        <v>7</v>
      </c>
      <c r="I13" s="330">
        <f>10/2</f>
        <v>5</v>
      </c>
    </row>
    <row r="14" spans="1:12" s="189" customFormat="1">
      <c r="A14" s="151">
        <f t="shared" si="0"/>
        <v>5</v>
      </c>
      <c r="B14" s="118"/>
      <c r="C14" s="42"/>
      <c r="D14" s="42"/>
      <c r="E14" s="42"/>
      <c r="F14" s="119"/>
      <c r="G14" s="119"/>
      <c r="H14" s="119"/>
      <c r="I14" s="332"/>
    </row>
    <row r="15" spans="1:12">
      <c r="A15" s="151">
        <f t="shared" si="0"/>
        <v>6</v>
      </c>
      <c r="B15" s="144"/>
      <c r="C15" s="152"/>
      <c r="D15" s="143"/>
      <c r="E15" s="148"/>
      <c r="F15" s="120"/>
      <c r="G15" s="120"/>
      <c r="H15" s="120"/>
      <c r="I15" s="325"/>
    </row>
    <row r="16" spans="1:12" ht="15.75" thickBot="1">
      <c r="A16" s="151">
        <f t="shared" si="0"/>
        <v>7</v>
      </c>
      <c r="B16" s="154"/>
      <c r="C16" s="155"/>
      <c r="D16" s="155"/>
      <c r="E16" s="155"/>
      <c r="F16" s="123"/>
      <c r="G16" s="123"/>
      <c r="H16" s="123"/>
      <c r="I16" s="326"/>
    </row>
    <row r="17" spans="1:9" ht="15.75" thickBot="1">
      <c r="A17" s="358"/>
      <c r="B17" s="125"/>
      <c r="C17" s="125"/>
      <c r="D17" s="125"/>
      <c r="E17" s="125"/>
      <c r="F17" s="125"/>
      <c r="G17" s="125"/>
      <c r="H17" s="128" t="str">
        <f>"Total "&amp;LEFT(A7,2)</f>
        <v>Total I3</v>
      </c>
      <c r="I17" s="129">
        <f>SUM(I10:I16)</f>
        <v>35</v>
      </c>
    </row>
    <row r="19" spans="1:9" ht="33.75" customHeight="1">
      <c r="A19"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9" s="452"/>
      <c r="C19" s="452"/>
      <c r="D19" s="452"/>
      <c r="E19" s="452"/>
      <c r="F19" s="452"/>
      <c r="G19" s="452"/>
      <c r="H19" s="452"/>
      <c r="I19" s="452"/>
    </row>
  </sheetData>
  <mergeCells count="3">
    <mergeCell ref="A6:I6"/>
    <mergeCell ref="A7:I7"/>
    <mergeCell ref="A19:I19"/>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topLeftCell="A4" zoomScale="95" zoomScaleNormal="95" workbookViewId="0">
      <selection activeCell="E29" sqref="E2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8" t="str">
        <f>'Date initiale'!C3</f>
        <v>Universitatea de Arhitectură și Urbanism "Ion Mincu" București</v>
      </c>
      <c r="B1" s="268"/>
      <c r="C1" s="268"/>
    </row>
    <row r="2" spans="1:12">
      <c r="A2" s="268" t="str">
        <f>'Date initiale'!B4&amp;" "&amp;'Date initiale'!C4</f>
        <v>Facultatea ARHITECTURA</v>
      </c>
      <c r="B2" s="268"/>
      <c r="C2" s="268"/>
    </row>
    <row r="3" spans="1:12">
      <c r="A3" s="268" t="str">
        <f>'Date initiale'!B5&amp;" "&amp;'Date initiale'!C5</f>
        <v>Departamentul Sinteza proiectării de arhitectură</v>
      </c>
      <c r="B3" s="268"/>
      <c r="C3" s="268"/>
    </row>
    <row r="4" spans="1:12">
      <c r="A4" s="125" t="str">
        <f>'Date initiale'!C6&amp;", "&amp;'Date initiale'!C7</f>
        <v>Dordea Dragoș Mihai, 22</v>
      </c>
      <c r="B4" s="125"/>
      <c r="C4" s="125"/>
    </row>
    <row r="5" spans="1:12" s="189" customFormat="1">
      <c r="A5" s="125"/>
      <c r="B5" s="125"/>
      <c r="C5" s="125"/>
    </row>
    <row r="6" spans="1:12" ht="15.75">
      <c r="A6" s="450" t="s">
        <v>110</v>
      </c>
      <c r="B6" s="450"/>
      <c r="C6" s="450"/>
      <c r="D6" s="450"/>
      <c r="E6" s="450"/>
      <c r="F6" s="450"/>
      <c r="G6" s="450"/>
      <c r="H6" s="450"/>
      <c r="I6" s="450"/>
    </row>
    <row r="7" spans="1:12" ht="15.75">
      <c r="A7" s="450" t="str">
        <f>'Descriere indicatori'!B7&amp;". "&amp;'Descriere indicatori'!C7</f>
        <v xml:space="preserve">I4. Articole in extenso în reviste ştiinţifice de specialitate* </v>
      </c>
      <c r="B7" s="450"/>
      <c r="C7" s="450"/>
      <c r="D7" s="450"/>
      <c r="E7" s="450"/>
      <c r="F7" s="450"/>
      <c r="G7" s="450"/>
      <c r="H7" s="450"/>
      <c r="I7" s="450"/>
    </row>
    <row r="8" spans="1:12" ht="15.75" thickBot="1">
      <c r="A8" s="156"/>
      <c r="B8" s="156"/>
      <c r="C8" s="156"/>
      <c r="D8" s="156"/>
      <c r="E8" s="156"/>
      <c r="F8" s="156"/>
      <c r="G8" s="156"/>
      <c r="H8" s="156"/>
      <c r="I8" s="156"/>
    </row>
    <row r="9" spans="1:12" ht="30.75" thickBot="1">
      <c r="A9" s="195" t="s">
        <v>55</v>
      </c>
      <c r="B9" s="159" t="s">
        <v>83</v>
      </c>
      <c r="C9" s="159" t="s">
        <v>56</v>
      </c>
      <c r="D9" s="159" t="s">
        <v>57</v>
      </c>
      <c r="E9" s="159" t="s">
        <v>80</v>
      </c>
      <c r="F9" s="160" t="s">
        <v>87</v>
      </c>
      <c r="G9" s="159" t="s">
        <v>58</v>
      </c>
      <c r="H9" s="159" t="s">
        <v>111</v>
      </c>
      <c r="I9" s="161" t="s">
        <v>90</v>
      </c>
      <c r="K9" s="274" t="s">
        <v>108</v>
      </c>
    </row>
    <row r="10" spans="1:12">
      <c r="A10" s="111">
        <v>1</v>
      </c>
      <c r="B10" s="117" t="s">
        <v>273</v>
      </c>
      <c r="C10" s="117" t="s">
        <v>288</v>
      </c>
      <c r="D10" s="117" t="s">
        <v>289</v>
      </c>
      <c r="E10" s="118" t="s">
        <v>290</v>
      </c>
      <c r="F10" s="119">
        <v>2012</v>
      </c>
      <c r="G10" s="119" t="s">
        <v>291</v>
      </c>
      <c r="H10" s="119">
        <v>4</v>
      </c>
      <c r="I10" s="327">
        <v>10</v>
      </c>
      <c r="K10" s="275">
        <v>10</v>
      </c>
      <c r="L10" s="384" t="s">
        <v>248</v>
      </c>
    </row>
    <row r="11" spans="1:12" ht="30">
      <c r="A11" s="115">
        <v>2</v>
      </c>
      <c r="B11" s="117" t="s">
        <v>273</v>
      </c>
      <c r="C11" s="117" t="s">
        <v>292</v>
      </c>
      <c r="D11" s="117" t="s">
        <v>289</v>
      </c>
      <c r="E11" s="118" t="s">
        <v>290</v>
      </c>
      <c r="F11" s="119">
        <v>2012</v>
      </c>
      <c r="G11" s="119" t="s">
        <v>293</v>
      </c>
      <c r="H11" s="119">
        <v>6</v>
      </c>
      <c r="I11" s="327">
        <v>10</v>
      </c>
      <c r="K11" s="58"/>
    </row>
    <row r="12" spans="1:12">
      <c r="A12" s="115">
        <f>A11+1</f>
        <v>3</v>
      </c>
      <c r="B12" s="117" t="s">
        <v>273</v>
      </c>
      <c r="C12" s="391">
        <v>0.95</v>
      </c>
      <c r="D12" s="117" t="s">
        <v>289</v>
      </c>
      <c r="E12" s="118" t="s">
        <v>290</v>
      </c>
      <c r="F12" s="119">
        <v>2013</v>
      </c>
      <c r="G12" s="120" t="s">
        <v>294</v>
      </c>
      <c r="H12" s="120">
        <v>8</v>
      </c>
      <c r="I12" s="327">
        <v>10</v>
      </c>
    </row>
    <row r="13" spans="1:12" ht="45">
      <c r="A13" s="115">
        <f t="shared" ref="A13:A15" si="0">A12+1</f>
        <v>4</v>
      </c>
      <c r="B13" s="392" t="s">
        <v>295</v>
      </c>
      <c r="C13" s="393" t="s">
        <v>296</v>
      </c>
      <c r="D13" s="392" t="s">
        <v>289</v>
      </c>
      <c r="E13" s="394" t="s">
        <v>290</v>
      </c>
      <c r="F13" s="395">
        <v>2013</v>
      </c>
      <c r="G13" s="396" t="s">
        <v>297</v>
      </c>
      <c r="H13" s="396">
        <v>14</v>
      </c>
      <c r="I13" s="397">
        <f>10/3</f>
        <v>3.3333333333333335</v>
      </c>
    </row>
    <row r="14" spans="1:12" ht="30">
      <c r="A14" s="115">
        <f t="shared" si="0"/>
        <v>5</v>
      </c>
      <c r="B14" s="168" t="s">
        <v>273</v>
      </c>
      <c r="C14" s="168" t="s">
        <v>298</v>
      </c>
      <c r="D14" s="168" t="s">
        <v>289</v>
      </c>
      <c r="E14" s="146" t="s">
        <v>290</v>
      </c>
      <c r="F14" s="119">
        <v>2015</v>
      </c>
      <c r="G14" s="119" t="s">
        <v>299</v>
      </c>
      <c r="H14" s="119">
        <v>11</v>
      </c>
      <c r="I14" s="327">
        <v>10</v>
      </c>
    </row>
    <row r="15" spans="1:12" ht="30">
      <c r="A15" s="115">
        <f t="shared" si="0"/>
        <v>6</v>
      </c>
      <c r="B15" s="168" t="s">
        <v>273</v>
      </c>
      <c r="C15" s="117" t="s">
        <v>351</v>
      </c>
      <c r="D15" s="117" t="s">
        <v>289</v>
      </c>
      <c r="E15" s="118" t="s">
        <v>290</v>
      </c>
      <c r="F15" s="119">
        <v>2019</v>
      </c>
      <c r="G15" s="119" t="s">
        <v>352</v>
      </c>
      <c r="H15" s="119">
        <v>2</v>
      </c>
      <c r="I15" s="327">
        <v>10</v>
      </c>
    </row>
    <row r="16" spans="1:12">
      <c r="A16" s="115"/>
      <c r="B16" s="168"/>
      <c r="C16" s="117"/>
      <c r="D16" s="117"/>
      <c r="E16" s="118"/>
      <c r="F16" s="119"/>
      <c r="G16" s="119"/>
      <c r="H16" s="119"/>
      <c r="I16" s="327"/>
    </row>
    <row r="17" spans="1:9" ht="48.75" customHeight="1" thickBot="1">
      <c r="A17" s="115"/>
      <c r="B17" s="121"/>
      <c r="C17" s="121"/>
      <c r="D17" s="121"/>
      <c r="E17" s="122"/>
      <c r="F17" s="123"/>
      <c r="G17" s="123"/>
      <c r="H17" s="123"/>
      <c r="I17" s="328"/>
    </row>
    <row r="18" spans="1:9" ht="15.75" thickBot="1">
      <c r="A18" s="368"/>
      <c r="B18" s="125"/>
      <c r="C18" s="125"/>
      <c r="D18" s="125"/>
      <c r="E18" s="125"/>
      <c r="F18" s="125"/>
      <c r="G18" s="125"/>
      <c r="H18" s="128"/>
      <c r="I18" s="163">
        <f>SUM(I10:I17)</f>
        <v>53.333333333333336</v>
      </c>
    </row>
    <row r="20" spans="1:9" ht="33.75" customHeight="1">
      <c r="A20"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0" s="452"/>
      <c r="C20" s="452"/>
      <c r="D20" s="452"/>
      <c r="E20" s="452"/>
      <c r="F20" s="452"/>
      <c r="G20" s="452"/>
      <c r="H20" s="452"/>
      <c r="I20" s="452"/>
    </row>
  </sheetData>
  <mergeCells count="3">
    <mergeCell ref="A7:I7"/>
    <mergeCell ref="A6:I6"/>
    <mergeCell ref="A20:I20"/>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34</vt:i4>
      </vt:variant>
      <vt:variant>
        <vt:lpstr>Zone denumite</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'Descriere indicatori'!Imprimare_titluri</vt:lpstr>
      <vt:lpstr>'Fisa verificare'!Imprimare_titluri</vt:lpstr>
      <vt:lpstr>'Date initiale'!Zona_de_imprimat</vt:lpstr>
      <vt:lpstr>'Descriere indicatori'!Zona_de_imprimat</vt:lpstr>
      <vt:lpstr>'Fisa verificare'!Zona_de_imprimat</vt:lpstr>
      <vt:lpstr>'I1'!Zona_de_imprimat</vt:lpstr>
      <vt:lpstr>'I10'!Zona_de_imprimat</vt:lpstr>
      <vt:lpstr>I11a!Zona_de_imprimat</vt:lpstr>
      <vt:lpstr>I11b!Zona_de_imprimat</vt:lpstr>
      <vt:lpstr>I11c!Zona_de_imprimat</vt:lpstr>
      <vt:lpstr>'I12'!Zona_de_imprimat</vt:lpstr>
      <vt:lpstr>'I13'!Zona_de_imprimat</vt:lpstr>
      <vt:lpstr>I14a!Zona_de_imprimat</vt:lpstr>
      <vt:lpstr>I14b!Zona_de_imprimat</vt:lpstr>
      <vt:lpstr>I14c!Zona_de_imprimat</vt:lpstr>
      <vt:lpstr>'I15'!Zona_de_imprimat</vt:lpstr>
      <vt:lpstr>'I16'!Zona_de_imprimat</vt:lpstr>
      <vt:lpstr>'I17'!Zona_de_imprimat</vt:lpstr>
      <vt:lpstr>'I18'!Zona_de_imprimat</vt:lpstr>
      <vt:lpstr>'I19'!Zona_de_imprimat</vt:lpstr>
      <vt:lpstr>'I2'!Zona_de_imprimat</vt:lpstr>
      <vt:lpstr>'I20'!Zona_de_imprimat</vt:lpstr>
      <vt:lpstr>'I21'!Zona_de_imprimat</vt:lpstr>
      <vt:lpstr>'I22'!Zona_de_imprimat</vt:lpstr>
      <vt:lpstr>'I23'!Zona_de_imprimat</vt:lpstr>
      <vt:lpstr>'I24'!Zona_de_imprimat</vt:lpstr>
      <vt:lpstr>'I3'!Zona_de_imprimat</vt:lpstr>
      <vt:lpstr>'I4'!Zona_de_imprimat</vt:lpstr>
      <vt:lpstr>'I5'!Zona_de_imprimat</vt:lpstr>
      <vt:lpstr>'I6'!Zona_de_imprimat</vt:lpstr>
      <vt:lpstr>'I7'!Zona_de_imprimat</vt:lpstr>
      <vt:lpstr>'I8'!Zona_de_imprimat</vt:lpstr>
      <vt:lpstr>'I9'!Zona_de_imprimat</vt:lpstr>
      <vt:lpstr>'Punctaj necesar'!Zona_de_imprimat</vt:lpstr>
    </vt:vector>
  </TitlesOfParts>
  <Company>UAUIM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Dragos Mihai Dordea</cp:lastModifiedBy>
  <cp:lastPrinted>2022-06-02T14:49:14Z</cp:lastPrinted>
  <dcterms:created xsi:type="dcterms:W3CDTF">2013-01-10T17:13:12Z</dcterms:created>
  <dcterms:modified xsi:type="dcterms:W3CDTF">2022-06-03T02:28:47Z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