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_DUTESCU\_PT SCOALA\_CONCURS CONF\_____2022\"/>
    </mc:Choice>
  </mc:AlternateContent>
  <bookViews>
    <workbookView xWindow="0" yWindow="0" windowWidth="24000" windowHeight="9435" tabRatio="928" firstSheet="1"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'I10'!$A$1:$I$19</definedName>
    <definedName name="_xlnm.Print_Area" localSheetId="15">I11a!$A$1:$I$20</definedName>
    <definedName name="_xlnm.Print_Area" localSheetId="16">I11b!$A$1:$H$14</definedName>
    <definedName name="_xlnm.Print_Area" localSheetId="17">I11c!$A$1:$G$21</definedName>
    <definedName name="_xlnm.Print_Area" localSheetId="18">'I12'!$A$1:$H$22</definedName>
    <definedName name="_xlnm.Print_Area" localSheetId="19">'I13'!$A$1:$H$58</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'I22'!$A$1:$D$19</definedName>
    <definedName name="_xlnm.Print_Area" localSheetId="31">'I23'!$A$1:$D$18</definedName>
    <definedName name="_xlnm.Print_Area" localSheetId="32">'I24'!$A$1:$F$20</definedName>
    <definedName name="_xlnm.Print_Area" localSheetId="7">'I3'!$A$1:$I$17</definedName>
    <definedName name="_xlnm.Print_Area" localSheetId="8">'I4'!$A$1:$I$64</definedName>
    <definedName name="_xlnm.Print_Area" localSheetId="9">'I5'!$A$1:$I$22</definedName>
    <definedName name="_xlnm.Print_Area" localSheetId="10">'I6'!$A$1:$I$20</definedName>
    <definedName name="_xlnm.Print_Area" localSheetId="11">'I7'!$A$1:$I$23</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H56" i="16" l="1"/>
  <c r="D13" i="20" l="1"/>
  <c r="A14" i="25" l="1"/>
  <c r="H14" i="29" l="1"/>
  <c r="H19" i="16" l="1"/>
  <c r="H18" i="16"/>
  <c r="H16" i="16"/>
  <c r="G13" i="28"/>
  <c r="A20" i="13" l="1"/>
  <c r="A22" i="37"/>
  <c r="A7" i="37"/>
  <c r="G20" i="37" s="1"/>
  <c r="H20" i="37"/>
  <c r="D29" i="36" s="1"/>
  <c r="A12" i="37"/>
  <c r="A13" i="37" s="1"/>
  <c r="A14" i="37" s="1"/>
  <c r="A15" i="37" s="1"/>
  <c r="A16" i="37" s="1"/>
  <c r="A17" i="37" s="1"/>
  <c r="A18" i="37" s="1"/>
  <c r="A19" i="37" s="1"/>
  <c r="A11" i="37"/>
  <c r="A4" i="37"/>
  <c r="A3" i="37"/>
  <c r="A2" i="37"/>
  <c r="A1" i="37"/>
  <c r="B2" i="36" l="1"/>
  <c r="B4" i="36"/>
  <c r="B6" i="36"/>
  <c r="B5" i="36" l="1"/>
  <c r="B3" i="36"/>
  <c r="B47" i="36"/>
  <c r="D28" i="36"/>
  <c r="E20" i="22"/>
  <c r="D34" i="36" s="1"/>
  <c r="F20" i="26"/>
  <c r="D38" i="36" s="1"/>
  <c r="A11" i="26"/>
  <c r="A12" i="26" s="1"/>
  <c r="A13" i="26" s="1"/>
  <c r="A14" i="26" s="1"/>
  <c r="A15" i="26" s="1"/>
  <c r="A16" i="26" s="1"/>
  <c r="A17" i="26" s="1"/>
  <c r="A18" i="26" s="1"/>
  <c r="A19" i="26" s="1"/>
  <c r="A7" i="26"/>
  <c r="E20" i="26" s="1"/>
  <c r="D18" i="25"/>
  <c r="D37" i="36" s="1"/>
  <c r="A11" i="25"/>
  <c r="A15" i="25" s="1"/>
  <c r="A16" i="25" s="1"/>
  <c r="A17" i="25" s="1"/>
  <c r="A7" i="25"/>
  <c r="C18" i="25" s="1"/>
  <c r="D20" i="23"/>
  <c r="A11" i="24"/>
  <c r="A12" i="24" s="1"/>
  <c r="A13" i="24" s="1"/>
  <c r="A14" i="24" s="1"/>
  <c r="A15" i="24" s="1"/>
  <c r="A16" i="24" s="1"/>
  <c r="A17" i="24" s="1"/>
  <c r="A18" i="24" s="1"/>
  <c r="A7" i="24"/>
  <c r="C19"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62" i="7"/>
  <c r="D14" i="36" s="1"/>
  <c r="I20" i="8"/>
  <c r="D15" i="36" s="1"/>
  <c r="A19" i="13"/>
  <c r="A22" i="12"/>
  <c r="A22" i="11"/>
  <c r="A23" i="10"/>
  <c r="A22" i="8"/>
  <c r="A64" i="7"/>
  <c r="A17"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A11" i="34"/>
  <c r="A12" i="34" s="1"/>
  <c r="A13" i="34" s="1"/>
  <c r="A14" i="34" s="1"/>
  <c r="A15" i="34" s="1"/>
  <c r="A16" i="34" s="1"/>
  <c r="A17" i="34" s="1"/>
  <c r="A18" i="34" s="1"/>
  <c r="A19" i="34" s="1"/>
  <c r="A3" i="34"/>
  <c r="A2" i="34"/>
  <c r="A1" i="34"/>
  <c r="A22"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58" i="16"/>
  <c r="A7" i="16"/>
  <c r="G56" i="16" s="1"/>
  <c r="A11" i="16"/>
  <c r="A12" i="16" s="1"/>
  <c r="A13" i="16" s="1"/>
  <c r="A14" i="16" s="1"/>
  <c r="A15" i="16" s="1"/>
  <c r="A16" i="16" s="1"/>
  <c r="A17" i="16" s="1"/>
  <c r="A18" i="16" s="1"/>
  <c r="A22" i="15"/>
  <c r="A11" i="15"/>
  <c r="A12" i="15" s="1"/>
  <c r="A13" i="15" s="1"/>
  <c r="A14" i="15" s="1"/>
  <c r="A15" i="15" s="1"/>
  <c r="A16" i="15" s="1"/>
  <c r="A17" i="15" s="1"/>
  <c r="A18" i="15" s="1"/>
  <c r="A19" i="15" s="1"/>
  <c r="A7" i="15"/>
  <c r="G20" i="15" s="1"/>
  <c r="A11" i="28"/>
  <c r="A12" i="28" s="1"/>
  <c r="A13" i="28" s="1"/>
  <c r="A14" i="28" s="1"/>
  <c r="A7" i="28"/>
  <c r="F21" i="28" s="1"/>
  <c r="A11" i="29"/>
  <c r="A12" i="29" s="1"/>
  <c r="A13" i="29" s="1"/>
  <c r="A7" i="29"/>
  <c r="G14" i="29" s="1"/>
  <c r="A11" i="14"/>
  <c r="A12" i="14" s="1"/>
  <c r="A13" i="14" s="1"/>
  <c r="A14" i="14" s="1"/>
  <c r="A15" i="14" s="1"/>
  <c r="A16" i="14" s="1"/>
  <c r="A17" i="14" s="1"/>
  <c r="A18" i="14" s="1"/>
  <c r="A19" i="14" s="1"/>
  <c r="A7" i="14"/>
  <c r="H20" i="14" s="1"/>
  <c r="A11" i="13"/>
  <c r="A12" i="13" s="1"/>
  <c r="A13" i="13" s="1"/>
  <c r="A14" i="13" s="1"/>
  <c r="A16" i="13" s="1"/>
  <c r="A7" i="13"/>
  <c r="H17" i="13" s="1"/>
  <c r="A11" i="6"/>
  <c r="I20" i="12"/>
  <c r="D19" i="36" s="1"/>
  <c r="A11" i="12"/>
  <c r="A12" i="12"/>
  <c r="A13" i="12" s="1"/>
  <c r="A14" i="12" s="1"/>
  <c r="A15" i="12" s="1"/>
  <c r="A16" i="12" s="1"/>
  <c r="A17" i="12" s="1"/>
  <c r="A18" i="12" s="1"/>
  <c r="A19" i="12" s="1"/>
  <c r="A7" i="12"/>
  <c r="H20" i="12" s="1"/>
  <c r="A7" i="11"/>
  <c r="H20" i="11" s="1"/>
  <c r="A7" i="10"/>
  <c r="H21" i="10" s="1"/>
  <c r="A7" i="9"/>
  <c r="H20" i="9" s="1"/>
  <c r="A7" i="8"/>
  <c r="H20" i="8" s="1"/>
  <c r="A7" i="7"/>
  <c r="H62" i="7" s="1"/>
  <c r="A7" i="6"/>
  <c r="H15" i="6" s="1"/>
  <c r="A7" i="5"/>
  <c r="H20" i="5" s="1"/>
  <c r="A7" i="4"/>
  <c r="H20" i="4" s="1"/>
  <c r="I20" i="11"/>
  <c r="D18" i="36" s="1"/>
  <c r="A11" i="11"/>
  <c r="A12" i="11" s="1"/>
  <c r="A13" i="11" s="1"/>
  <c r="A14" i="11" s="1"/>
  <c r="A15" i="11" s="1"/>
  <c r="A16" i="11" s="1"/>
  <c r="A17" i="11" s="1"/>
  <c r="A18" i="11" s="1"/>
  <c r="A19" i="11"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17" i="13"/>
  <c r="D20" i="36" s="1"/>
  <c r="G21" i="28"/>
  <c r="D23" i="36" s="1"/>
  <c r="D25" i="36"/>
  <c r="D19" i="24"/>
  <c r="D36" i="36" s="1"/>
  <c r="D20" i="20"/>
  <c r="D32" i="36" s="1"/>
  <c r="D20" i="18"/>
  <c r="D30" i="36" s="1"/>
  <c r="H20" i="30"/>
  <c r="D27" i="36" s="1"/>
  <c r="H20" i="15"/>
  <c r="D24" i="36" s="1"/>
  <c r="I20" i="14"/>
  <c r="D21" i="36" s="1"/>
  <c r="I20" i="5"/>
  <c r="D12" i="36" s="1"/>
  <c r="D20" i="19"/>
  <c r="I21" i="10"/>
  <c r="D17" i="36" s="1"/>
  <c r="I15" i="6"/>
  <c r="D13" i="36" s="1"/>
  <c r="I20" i="4"/>
  <c r="D31" i="36" l="1"/>
  <c r="D42" i="36" s="1"/>
  <c r="D11" i="36"/>
  <c r="D35" i="36"/>
  <c r="D41" i="36" l="1"/>
  <c r="D22" i="36"/>
  <c r="D43" i="36" s="1"/>
  <c r="D44" i="36" l="1"/>
</calcChain>
</file>

<file path=xl/sharedStrings.xml><?xml version="1.0" encoding="utf-8"?>
<sst xmlns="http://schemas.openxmlformats.org/spreadsheetml/2006/main" count="1218" uniqueCount="599">
  <si>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</si>
  <si>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</si>
  <si>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</si>
  <si>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</si>
  <si>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</si>
  <si>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</si>
  <si>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</si>
  <si>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</si>
  <si>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</si>
  <si>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</si>
  <si>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</si>
  <si>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</si>
  <si>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</si>
  <si>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</si>
  <si>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</si>
  <si>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</si>
  <si>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</si>
  <si>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</si>
  <si>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</si>
  <si>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</si>
  <si>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</si>
  <si>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</si>
  <si>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</si>
  <si>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</si>
  <si>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</si>
  <si>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</si>
  <si>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</si>
  <si>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</si>
  <si>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</si>
  <si>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</si>
  <si>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</si>
  <si>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</si>
  <si>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</si>
  <si>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</si>
  <si>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</si>
  <si>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</si>
  <si>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</si>
  <si>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</si>
  <si>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</si>
  <si>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</si>
  <si>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</si>
  <si>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</si>
  <si>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</si>
  <si>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</si>
  <si>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</si>
  <si>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</si>
  <si>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</si>
  <si>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</si>
  <si>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</si>
  <si>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</si>
  <si>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</si>
  <si>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</si>
  <si>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</si>
  <si>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</si>
  <si>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</si>
  <si>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</si>
  <si>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</si>
  <si>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</si>
  <si>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</si>
  <si>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</si>
  <si>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</si>
  <si>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</si>
  <si>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</si>
  <si>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</si>
  <si>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</si>
  <si>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</si>
  <si>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</si>
  <si>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</si>
  <si>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</si>
  <si>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</si>
  <si>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</si>
  <si>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</si>
  <si>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</si>
  <si>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</si>
  <si>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</si>
  <si>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</si>
  <si>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</si>
  <si>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</si>
  <si>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</si>
  <si>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</si>
  <si>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</si>
  <si>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</si>
  <si>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</si>
  <si>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</si>
  <si>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</si>
  <si>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</si>
  <si>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</si>
  <si>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</si>
  <si>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</si>
  <si>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</si>
  <si>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</si>
  <si>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</si>
  <si>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</si>
  <si>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</si>
  <si>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</si>
  <si>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</si>
  <si>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</si>
  <si>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</si>
  <si>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</si>
  <si>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</si>
  <si>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</si>
  <si>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</si>
  <si>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</si>
  <si>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</si>
  <si>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</si>
  <si>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</si>
  <si>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</si>
  <si>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</si>
  <si>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</si>
  <si>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</si>
  <si>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</si>
  <si>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</si>
  <si>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</si>
  <si>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</si>
  <si>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</si>
  <si>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</si>
  <si>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</si>
  <si>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</si>
  <si>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</si>
  <si>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</si>
  <si>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</si>
  <si>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</si>
  <si>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</si>
  <si>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</si>
  <si>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</si>
  <si>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</si>
  <si>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</si>
  <si>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</si>
  <si>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</si>
  <si>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</si>
  <si>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</si>
  <si>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</si>
  <si>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</si>
  <si>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</si>
  <si>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</si>
  <si>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</si>
  <si>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</si>
  <si>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</si>
  <si>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</si>
  <si>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</si>
  <si>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</si>
  <si>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</si>
  <si>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</si>
  <si>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</si>
  <si>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</si>
  <si>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</si>
  <si>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</si>
  <si>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</si>
  <si>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</si>
  <si>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</si>
  <si>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</si>
  <si>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</si>
  <si>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</si>
  <si>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</si>
  <si>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</si>
  <si>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</si>
  <si>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</si>
  <si>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</si>
  <si>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</si>
  <si>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</si>
  <si>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</si>
  <si>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</si>
  <si>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</si>
  <si>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</si>
  <si>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</si>
  <si>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</si>
  <si>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</si>
  <si>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</si>
  <si>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</si>
  <si>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</si>
  <si>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</si>
  <si>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</si>
  <si>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</si>
  <si>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</si>
  <si>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</si>
  <si>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</si>
  <si>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</si>
  <si>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</si>
  <si>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</si>
  <si>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</si>
  <si>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</si>
  <si>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</si>
  <si>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</si>
  <si>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</si>
  <si>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</si>
  <si>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</si>
  <si>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</si>
  <si>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</si>
  <si>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</si>
  <si>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</si>
  <si>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</si>
  <si>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</si>
  <si>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</si>
  <si>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</si>
  <si>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</si>
  <si>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</si>
  <si>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</si>
  <si>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</si>
  <si>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</si>
  <si>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</si>
  <si>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</si>
  <si>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</si>
  <si>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</si>
  <si>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</si>
  <si>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</si>
  <si>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</si>
  <si>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</si>
  <si>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</si>
  <si>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</si>
  <si>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</si>
  <si>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</si>
  <si>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</si>
  <si>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</si>
  <si>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</si>
  <si>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</si>
  <si>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</si>
  <si>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</si>
  <si>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</si>
  <si>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</si>
  <si>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</si>
  <si>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</si>
  <si>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</si>
  <si>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</si>
  <si>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</si>
  <si>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</si>
  <si>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</si>
  <si>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</si>
  <si>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</si>
  <si>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</si>
  <si>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</si>
  <si>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</si>
  <si>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</si>
  <si>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</si>
  <si>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</si>
  <si>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</si>
  <si>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</si>
  <si>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</si>
  <si>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</si>
  <si>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</si>
  <si>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</si>
  <si>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</si>
  <si>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</si>
  <si>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</si>
  <si>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</si>
  <si>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</si>
  <si>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</si>
  <si>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</si>
  <si>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</si>
  <si>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</si>
  <si>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</si>
  <si>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</si>
  <si>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</si>
  <si>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</si>
  <si>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</si>
  <si>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</si>
  <si>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</si>
  <si>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</si>
  <si>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</si>
  <si>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</si>
  <si>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</si>
  <si>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</si>
  <si>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</si>
  <si>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</si>
  <si>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</si>
  <si>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</si>
  <si>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</si>
  <si>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</si>
  <si>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</si>
  <si>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</si>
  <si>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</si>
  <si>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</si>
  <si>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</si>
  <si>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Bazele Proiectării de Arhitectură</t>
  </si>
  <si>
    <t>Uranus Park</t>
  </si>
  <si>
    <t>Polirom</t>
  </si>
  <si>
    <t>978-973-46-4683-8</t>
  </si>
  <si>
    <t>272</t>
  </si>
  <si>
    <t>Mihai Duțescu</t>
  </si>
  <si>
    <t>978-606-638-169-7</t>
  </si>
  <si>
    <t>106</t>
  </si>
  <si>
    <t>M. Duțescu (pseudonim pentru Constantin-Mihăiță Duțescu)</t>
  </si>
  <si>
    <t>Mihai Duțescu (pseudonim pentru Constantin-Mihăiță Duțescu)</t>
  </si>
  <si>
    <t>Prima dată / Prima casă</t>
  </si>
  <si>
    <t>Art</t>
  </si>
  <si>
    <t>978-973-124-893-6 </t>
  </si>
  <si>
    <t>Poveşti din Bucureşti‑Sud / Celălalt oraş. Locuri şi poveşti din Bucureşti‑Sud</t>
  </si>
  <si>
    <t>Ed. Universitară "Ion Mincu"</t>
  </si>
  <si>
    <t>978‑606‑638‑176‑5</t>
  </si>
  <si>
    <t>Sudul meu - Ferentari &amp; O casă‑vagon în cartierul Rahova‑Antiaeriană / Celălalt oraş. Locuri şi poveşti din Bucureşti‑Sud</t>
  </si>
  <si>
    <t>Casa N. PZP Arhitectura</t>
  </si>
  <si>
    <t>Arhitectura</t>
  </si>
  <si>
    <t>31</t>
  </si>
  <si>
    <t>Casa Lorenzo, Barcelona</t>
  </si>
  <si>
    <t>Monumentul Revoluţiei</t>
  </si>
  <si>
    <t>Extindere clădire de birouri. Totaldesign</t>
  </si>
  <si>
    <t>lo-res-dolores-tabula-rasa</t>
  </si>
  <si>
    <t>Restaurant Pizza Hut. Artline</t>
  </si>
  <si>
    <t>Două proiecte. Marius Solon</t>
  </si>
  <si>
    <t>Distrugerea Bibliotecii Academiei</t>
  </si>
  <si>
    <t>Bucharest Business Park</t>
  </si>
  <si>
    <t>Capela de la Chiajna, în 2005</t>
  </si>
  <si>
    <t>Concret. Birouri şi apartamente</t>
  </si>
  <si>
    <t>Distrugeri cu autorizaţie. 2</t>
  </si>
  <si>
    <t>Arhitectura adusă în spaţiul public</t>
  </si>
  <si>
    <t>Alb masiv şi sticlă</t>
  </si>
  <si>
    <t>Marile proiecte româneşti, astăzi</t>
  </si>
  <si>
    <t>Rahova, o altfel de plimbare</t>
  </si>
  <si>
    <t>ONIX - global+loca =glocal, introducere</t>
  </si>
  <si>
    <t>ONIX - Fermă eco pentru persoane cu handicap</t>
  </si>
  <si>
    <t>ONIX - casa dogma</t>
  </si>
  <si>
    <t>Arhitectura 100 de ani, ep. 7, anii '70</t>
  </si>
  <si>
    <t>Arhidesign: o nouă identitate</t>
  </si>
  <si>
    <t>Florin Adamescu: casa Şerban, Bucureşti</t>
  </si>
  <si>
    <t>Şerban Sturdza: conacul Miclescu – nu doar o restaurare</t>
  </si>
  <si>
    <t>Arhitectura contemporană din Republica Cehă</t>
  </si>
  <si>
    <t>Codul Construcţiilor, un proiect legislativ foarte controversat</t>
  </si>
  <si>
    <t>Centerpoint - chambre avec vue, la Galaţi</t>
  </si>
  <si>
    <t>Proiectul Băneasa: o bucată de oraş</t>
  </si>
  <si>
    <t>Imobil pe Aleea Alexandru</t>
  </si>
  <si>
    <t>Un element ordonator – imobil de apartamente la Lacul Herăstrău</t>
  </si>
  <si>
    <t>Buzeşti 85 - o gură de aer proaspăt</t>
  </si>
  <si>
    <t>Niels Auner - restaurarea bisericii din Răpciuni</t>
  </si>
  <si>
    <t>Urbe 2000: o casă lângă Mitropolie</t>
  </si>
  <si>
    <t>Eveniment colorat in Piaţa Unirii</t>
  </si>
  <si>
    <t>Petr Franta - interviu: modalităţi de percepţie</t>
  </si>
  <si>
    <t>Urban Office. O nouă prezenţă urbană, la doi paşi de Scala</t>
  </si>
  <si>
    <t>O insulă urbană</t>
  </si>
  <si>
    <t>Trei exemple de clădiri recente în zone protejate</t>
  </si>
  <si>
    <t>Urban - Periurban</t>
  </si>
  <si>
    <t>Zeppelin</t>
  </si>
  <si>
    <t>Frank Gehry: Like, unlike. Gehry@Paris</t>
  </si>
  <si>
    <t>Cum să salvezi o clădire înainte de a fi executată</t>
  </si>
  <si>
    <t>Recuperând o tipologie locală. O casă-vagon în București</t>
  </si>
  <si>
    <t>Povesti din Bucuresti Sud - #1 Rahova / Antiaeriana</t>
  </si>
  <si>
    <t>Poveşti din Bucureşti-Sud - #2 Vitan</t>
  </si>
  <si>
    <t>Poveşti din Bucureşti-Sud - #3 Rahova / Petre Ispirescu</t>
  </si>
  <si>
    <t>Poveşti din Bucureşti-Sud - #4 Berceni</t>
  </si>
  <si>
    <t>Poveşti din Bucureşti‑Sud - #5 Ferentari. O după‑amiază cu Adrian Schiop</t>
  </si>
  <si>
    <t>Poveşti din Bucureşti‑Sud - #6 Sudul Sudului. O privire dincolo de centura Bucureștiului</t>
  </si>
  <si>
    <t>Elegy, Lacertation, Sweet Decline / Elegie, sfâșiere, dulce declin</t>
  </si>
  <si>
    <t>978-82-995330-4-1</t>
  </si>
  <si>
    <t>Urban Makers. Explorations, Tactics and Actions into Braila, Romania</t>
  </si>
  <si>
    <t>Casa Gellu Naum de la Comana</t>
  </si>
  <si>
    <t>642208000001757</t>
  </si>
  <si>
    <t>642208000001731</t>
  </si>
  <si>
    <t>642208000001732</t>
  </si>
  <si>
    <t>642208000001733</t>
  </si>
  <si>
    <t>642208000001734</t>
  </si>
  <si>
    <t>642208000001738</t>
  </si>
  <si>
    <t>642208000001739</t>
  </si>
  <si>
    <t>642208000001740</t>
  </si>
  <si>
    <t>642208000001743</t>
  </si>
  <si>
    <t>642208000001744</t>
  </si>
  <si>
    <t>642208000001745</t>
  </si>
  <si>
    <t>642208000001746</t>
  </si>
  <si>
    <t>642208000001750</t>
  </si>
  <si>
    <t>642208000001751</t>
  </si>
  <si>
    <t>642208000001752</t>
  </si>
  <si>
    <t>642208000001753</t>
  </si>
  <si>
    <t>642208000001754</t>
  </si>
  <si>
    <t>642208000001755</t>
  </si>
  <si>
    <t>642208000001761</t>
  </si>
  <si>
    <t>642208000001767</t>
  </si>
  <si>
    <t>642208000001777</t>
  </si>
  <si>
    <t xml:space="preserve">Alexandria, Pink Floyd, arhitectură, București, literatură </t>
  </si>
  <si>
    <t>Flexibilitatea ca suport al mixitatii. Imobil de apartamente, birouri si spatii comerciale pe Calea Dudesti</t>
  </si>
  <si>
    <t>1220 - 3254</t>
  </si>
  <si>
    <t>URO1.ORG  - Crvena Cileanska Kuca / The red Chilean House</t>
  </si>
  <si>
    <t>1331 - 7571</t>
  </si>
  <si>
    <t>album monografie "Locuințe colective din România" - colecția Igloo Best</t>
  </si>
  <si>
    <t>978-606-8026-13-8</t>
  </si>
  <si>
    <t>2011</t>
  </si>
  <si>
    <t>8 / 167</t>
  </si>
  <si>
    <t>8 / 248</t>
  </si>
  <si>
    <t xml:space="preserve">Zeppelin </t>
  </si>
  <si>
    <t>Andreea Ilinca</t>
  </si>
  <si>
    <t>Imobil de apartamente în Voluntari - arh. Constantin-Mihăiță Duțescu</t>
  </si>
  <si>
    <t>"Când arhitecţii construiesc ce-și imaginează copiii" - Pavilion "Building Bocks - Suedia creativă", Bucureşti 2016 - arh. Constantin-Mihăiță Duțescu</t>
  </si>
  <si>
    <t>978-606-638-173-4</t>
  </si>
  <si>
    <t>Monografia Anualei de Arhitectura Bucuresti 2016-2017</t>
  </si>
  <si>
    <t>Premiul Sectiunii "Locuire" - O casa-vagon in Bucuresti - arh. Constantin-Mihăiță Duțescu</t>
  </si>
  <si>
    <t>Flexibilitatea ca suport al mixitatii. Imobil de apartamente, birouri si spatii comerciale pe Calea Dudesti - arh. Constantin-Mihăiță Duțescu</t>
  </si>
  <si>
    <t>-</t>
  </si>
  <si>
    <t>publicare in extenso a comunicarii stiintifice "Transhumanța" in revista "Arhitectura" nr. 39 / 2005</t>
  </si>
  <si>
    <t>"Arhitectura - cultura - globalizare" - UAUIM</t>
  </si>
  <si>
    <t>ISSN 642208000001739</t>
  </si>
  <si>
    <t>Review în rev. “Arhitectura” nr. 53 – „Autodesk reînnoieşte softurile de tip Autocad pentru arhitecţi şi ingineri” – 04.2007</t>
  </si>
  <si>
    <t>Conferința internațională Autodesk 2007, Bled, Slovenia</t>
  </si>
  <si>
    <t>14-16 martie</t>
  </si>
  <si>
    <t>ISSN 642208000001753</t>
  </si>
  <si>
    <t>Transhumanța</t>
  </si>
  <si>
    <t>Arhitectură – cultură – globalizare, UAUIM</t>
  </si>
  <si>
    <t>The role and the possibilities of traditional handicraft in the architecture of today, by the example of Florence</t>
  </si>
  <si>
    <t>"Craftmanship in contemporary architecture and design", Florența, Italia</t>
  </si>
  <si>
    <t>12-19.feb</t>
  </si>
  <si>
    <t>Organizarea unui pol urban la Sulina</t>
  </si>
  <si>
    <t>"Arhirepublik. Zilele arhitecturii" - Timișoara</t>
  </si>
  <si>
    <t>9-12 martie</t>
  </si>
  <si>
    <t>Mihai Duțescu, Melania Dulămea, Andra Panait, Haitham Zeki</t>
  </si>
  <si>
    <t>Arhitectura ca spațiu însușit. Experiment și ilustrare</t>
  </si>
  <si>
    <t>"Dimensiunea formativă a spațiului construit", UAUIM</t>
  </si>
  <si>
    <t>4-5 martie</t>
  </si>
  <si>
    <t>Oraşul vernacular – lectură şi procesare</t>
  </si>
  <si>
    <t>"Orașul în contextul globalizării", conferință internațională, Univ. Spiru Haret din Bucureşti</t>
  </si>
  <si>
    <t>L’Architettura moderna e contemporanea in Romania</t>
  </si>
  <si>
    <t>28 ian.</t>
  </si>
  <si>
    <t>Arhitectura tranziţiei. Primii ani de libertate</t>
  </si>
  <si>
    <t>23 apr.</t>
  </si>
  <si>
    <t>25 mai</t>
  </si>
  <si>
    <t>pers. juridica</t>
  </si>
  <si>
    <t>autor sef de proiect</t>
  </si>
  <si>
    <t>executat</t>
  </si>
  <si>
    <t>2014-2016</t>
  </si>
  <si>
    <t>PMB - U.I.P. Școli</t>
  </si>
  <si>
    <t>2012-2016</t>
  </si>
  <si>
    <t>2012-2014</t>
  </si>
  <si>
    <t>autorizat</t>
  </si>
  <si>
    <t>pers. fizica</t>
  </si>
  <si>
    <t>executat partial, suspendat</t>
  </si>
  <si>
    <t>coautor</t>
  </si>
  <si>
    <t>2006-2008</t>
  </si>
  <si>
    <t>2007-2009</t>
  </si>
  <si>
    <t>2006-2007</t>
  </si>
  <si>
    <t>2009-2010</t>
  </si>
  <si>
    <t>2008-2010</t>
  </si>
  <si>
    <t>2008-2009</t>
  </si>
  <si>
    <t>2015-2016</t>
  </si>
  <si>
    <t>2009-2011</t>
  </si>
  <si>
    <t>2010-2011</t>
  </si>
  <si>
    <t>2004-2008</t>
  </si>
  <si>
    <t>Parohia Boteanu-Ienii</t>
  </si>
  <si>
    <t>2004-2005</t>
  </si>
  <si>
    <t>2014-2015</t>
  </si>
  <si>
    <t>2013-2018</t>
  </si>
  <si>
    <t>2016-2019</t>
  </si>
  <si>
    <t>2015-2019</t>
  </si>
  <si>
    <t>2018-</t>
  </si>
  <si>
    <t>autorizat, in curs de executie</t>
  </si>
  <si>
    <t>2017-2019</t>
  </si>
  <si>
    <t>2017-2020</t>
  </si>
  <si>
    <t>2015-</t>
  </si>
  <si>
    <t>2016-2018</t>
  </si>
  <si>
    <t>2017-2018</t>
  </si>
  <si>
    <t>2013-2014</t>
  </si>
  <si>
    <t>PUZ str. Mușetești nr. 18, sect. 1, București</t>
  </si>
  <si>
    <t>avizat si aprobat</t>
  </si>
  <si>
    <t xml:space="preserve">Aristotle University of Thessaloniki, School of Architecture </t>
  </si>
  <si>
    <t>07-12 mai 2012</t>
  </si>
  <si>
    <t>Erasmus, stagiu de predare anul 5, atelierul de proiectare condus de prof. Tatiana Andreadou</t>
  </si>
  <si>
    <t>17-24 iunie 2013</t>
  </si>
  <si>
    <t xml:space="preserve">21.02 – 20.03 2007 </t>
  </si>
  <si>
    <t>05-12 iunie 2019</t>
  </si>
  <si>
    <t xml:space="preserve">
"ALUMNI 2005" - expozitie internationala de arhitectura - Casa Uniunii Europene, str. Jungmannova nr. 24. Praga, Rep. Ceha - co-curator
</t>
  </si>
  <si>
    <t>"Arhitectura Sacră Contemporană din Puglia" - expoziție organizată în cadrul Anualei de Arhitectură București - curator</t>
  </si>
  <si>
    <t>„Arhitect Ivan Kroupa” – expoziție de arhitectură, MNAC Galeria 3-4, București - curator</t>
  </si>
  <si>
    <t>05-26 aprilie 2017</t>
  </si>
  <si>
    <t xml:space="preserve">Membru în Consiliul Director Național al Ordinului Arhitecților din România </t>
  </si>
  <si>
    <t>2010-2014</t>
  </si>
  <si>
    <t xml:space="preserve"> 12-19 Febr. 2006</t>
  </si>
  <si>
    <t>workshop Piața Sf. Gheorghe, Timișoara în cadrul evenimentului „Zilele Arhitecturii” - coordonator</t>
  </si>
  <si>
    <t>9-11 martie 2006</t>
  </si>
  <si>
    <t>13-15 martie 2014</t>
  </si>
  <si>
    <t>15-24 iulie 2015</t>
  </si>
  <si>
    <t>workshop româno-norvegian „Brăila LAB”, organizat sub egida UAUIM București – membru în echipa de coordonare alături de conf.dr.arh. Angelica Stan și Adrian Schiop</t>
  </si>
  <si>
    <t>2015-2017</t>
  </si>
  <si>
    <t>Membru în juriul Olimpiadei Naționale de Arhitectură - clasele a XI-a și a XII-a</t>
  </si>
  <si>
    <t>proiect internațional participativ „Actopolis – the art of action”  – organizat de Institutul Goethe – membru în echipa României - alături de Raluca Voinea, St. Ghenciulescu, Cosmina Goagea, Daniela Palimariu</t>
  </si>
  <si>
    <t>workshop internațional studențesc „Craftmanship in contemporary architecture and design”, organizat de Fundația „Romualdo del Bianco” – Firenze, Italia – membru în echipa de coordonare, alături de prof.dr.arh. Anca Mitrache, prof.dr.arh. Georgică Mitrache, arh. Carmen Țigău</t>
  </si>
  <si>
    <t>workshop "The social relevance of architecture", București - membru în echipa de coordonare, alături de arh. Haakon Iversen (NUDA, Bergen, Norvegia) și arh. Justin Baroncea (UAIUM, București, România)</t>
  </si>
  <si>
    <t>workshop „Spații Urbane / Spații recuperate”, Griviței / Clăbucet, membru în echipa de coordonare împreună cu conf.dr.arh. Melania Dulămea și arh. Vera Marin</t>
  </si>
  <si>
    <t>"Beniamino Servino - Vacua Forma" - expoziție și conferință de arhitectură, Palatul Universul, București - curator</t>
  </si>
  <si>
    <t>Nominalizare la Anuala de Arhitectură Bucureşti - Secţiunea "Arhitectură și spațiu public – intervenții și acțiuni în spațiul public" - ACTOPOLIS. The Art of Action - Primar pentru 10 minute (co-autor)</t>
  </si>
  <si>
    <t>15-16 oct. 2016</t>
  </si>
  <si>
    <t>workshop Pavilion "Building Blocks - Suedia creativa" - expus și utilizat  în cadrul festivalului Creative Est (Industria Bumbacului și Nod Makerspace – Splaiul Unirii nr. 160, București) - coordonator</t>
  </si>
  <si>
    <t>expoziție și conferință de arhitectură, Palatul Universul, București</t>
  </si>
  <si>
    <t>5-12 iunie</t>
  </si>
  <si>
    <t>ORIS (Croația)</t>
  </si>
  <si>
    <t>aprilie</t>
  </si>
  <si>
    <t>2066-866X</t>
  </si>
  <si>
    <t>Uniunea Arhitectilor din Romania</t>
  </si>
  <si>
    <t>ISSN 642208000001751</t>
  </si>
  <si>
    <t xml:space="preserve">Coordonator ediție - revista "Arhitectura" nr. 51 - ediție tematică "Arhitectura contemporană în Republica Cehă" </t>
  </si>
  <si>
    <t>Uniunea Arhitecților din Romania</t>
  </si>
  <si>
    <t>febr.</t>
  </si>
  <si>
    <t>ISSN 642208000001742</t>
  </si>
  <si>
    <t xml:space="preserve">Coordonator ediție - revista "Arhitectura" nr. 42 - ediție tematică "Folk Inferno. Arhitectura contemporană în Chile" </t>
  </si>
  <si>
    <t>25 martie</t>
  </si>
  <si>
    <t>"Italia e Romania: ieri, oggi e domani" - Taranto, Italia - Participanți: Guerrino Faidiga, Raffaele Giannantonio, Mario Kuibus, Mihai Dutescu, Mircea Ochinciuc</t>
  </si>
  <si>
    <t xml:space="preserve">Fotografii
Cap. “Overview – General Development”
</t>
  </si>
  <si>
    <t xml:space="preserve">Remix! – fragments of a country </t>
  </si>
  <si>
    <t>978-973-0-05016-5</t>
  </si>
  <si>
    <t>01 oct. 2006</t>
  </si>
  <si>
    <t>Comunicare publică in cadrul colocviului internațional - "Despre istoria culturii ultimului secol. (1918–2018). Unirea de la 1918 şi dezvoltarea culturii româneşti moderne. În prim plan: literatura, artele plastice, muzica şi arhitectura"</t>
  </si>
  <si>
    <t>Premiul 2 in urma selectiei publice - Amenajare spaţiu public – conversia unui maidan în cartierul Rahova, Bucureşti – în cadrul Bienalei de Arhitectură, secţiunea „Idei mici pentru un oraş mare” (autor)</t>
  </si>
  <si>
    <t>aprobat</t>
  </si>
  <si>
    <t xml:space="preserve"> P.U.Z. complex sportiv „Lia Manoliu”, UAUIM Bucureşti, şef proiect: prof. dr. arh. Constantin Enache </t>
  </si>
  <si>
    <t xml:space="preserve">membru în colectivul de proiectare </t>
  </si>
  <si>
    <t>01 martie 2005 - 01 sept. 2006</t>
  </si>
  <si>
    <t xml:space="preserve">P.U.Z. zona Hipodrom Ploieşti, UAUIM Bucureşti, şef proiect: prof. dr. arh. Constantin Enache </t>
  </si>
  <si>
    <t>Mun. Ploiesti</t>
  </si>
  <si>
    <t>Mun. Bucuresti</t>
  </si>
  <si>
    <t>61 / 2002</t>
  </si>
  <si>
    <t>22 / 2004</t>
  </si>
  <si>
    <t>01 mai 2016</t>
  </si>
  <si>
    <t>Serile zeppelin #28 – Concursurile de arhitectură Câmpina şi Cluj, MNAC Galeria 3/4 – participare şi intervenţii (coordonator eveniment)</t>
  </si>
  <si>
    <t>24 febr. 2011</t>
  </si>
  <si>
    <t>1573-3815</t>
  </si>
  <si>
    <t>Fotografii - "Bucharest, a wrapped city"</t>
  </si>
  <si>
    <t>A 10 (Olanda)</t>
  </si>
  <si>
    <t>Aici și acum (articol + ilustrare proiecte proprii / profil de arhitect la recomandarea prof. Adrian Spirescu)</t>
  </si>
  <si>
    <t>Festivalul de Științe Umaniste „Despre libertate”, Arad, Romania -  Participanți: Gabriel Liiceanu, Horia Roman Patapievici, Ioan Stanomir, Mihai Maci, Mihai Duțescu, Teodor Baconschi, Petre Guran, Armand Goșu</t>
  </si>
  <si>
    <t>Premiu - Anuala de Arhitectura Bucuresti - Secțiunea "Locuire" - O casă‑vagon în Bucureşti (autor)</t>
  </si>
  <si>
    <t>Premiu - Anuala de Arhitectura Bucuresti, Sectiunea "Cercetare prin arhitectura / carte de arhitectura" pentru cartea "Celălalt oraș. Locuri și povești din București-Sud” - Ștefan Ghenciulescu, Mihai Duțescu, Andrei Mărgulescu et. al. - Editura Universitara "Ion Mincu" 2018 (co-autor)</t>
  </si>
  <si>
    <t>Nominalizare – Anuala de Arhitectura Bucuresti, Sectiunea "Arhitectura construita / Arhitectura locuinței colective" pentru proiectul „Imobil multifuncțional S+P+6E+et. tehnic - apartamente, birouri, spații comerciale - Calea Dudești – București”</t>
  </si>
  <si>
    <t>Nominalizare – Anuala de Arhitectura Bucuresti, Sectiunea „Arhitectură construită / Arhitectură și patrimoniu” pentru proiectul „Renovarea unei vile neoromânești - Intr. Eliza Zamfirescu Leonida – București”</t>
  </si>
  <si>
    <t>Coordonator ediție - Observator Urban Bucureşti, nr. 23/2016 - "Recuperarea patrimoniului construit"</t>
  </si>
  <si>
    <t>Leipziger Buchmesse - Leipzig, Germania - Participanți: Richard Swartz, Mihai Duțescu, Gabriela Adameșteanu. Moderator: Ernest Wichner. Traducere: Carmina Peter</t>
  </si>
  <si>
    <t>Beniamino Servino - „Vacua Forma”</t>
  </si>
  <si>
    <t>2015-2021</t>
  </si>
  <si>
    <t>2015-2020</t>
  </si>
  <si>
    <t>2021-</t>
  </si>
  <si>
    <t>2020-</t>
  </si>
  <si>
    <t>2011-2021</t>
  </si>
  <si>
    <t>Locuinta unifamiliala P+1E, com. Domnesti, jud. Ilfov</t>
  </si>
  <si>
    <t>2019-</t>
  </si>
  <si>
    <t>Primăria Alexandria</t>
  </si>
  <si>
    <t>South-Eastern Europe Real Estate Award – Residential Development of the Year pentru proiectul „Vitan Residence 2, București”</t>
  </si>
  <si>
    <t>Membru în juriul Anualei de Arhitectură București, secțiunea "Cercetare prin arhitectură"</t>
  </si>
  <si>
    <t>Membru în juriul Anualei de Arhitectură Oltenia</t>
  </si>
  <si>
    <t>Membru în juriul Anualei de Arhitectură București, secțiunea "Carte de arhitectură"</t>
  </si>
  <si>
    <t>Membru în juriul Anualei de Arhitectură Oltenia-Muntenia</t>
  </si>
  <si>
    <t>Membru în juriul concursului național „Habitat for Humanity” organizat de OAR București</t>
  </si>
  <si>
    <t>februarie 2022</t>
  </si>
  <si>
    <t>DUȚESCU I. Constantin-Mihăiță</t>
  </si>
  <si>
    <t>26 iunie</t>
  </si>
  <si>
    <t>„Ipostaze ale socialului” - curator și autor texte / fotografii, contul de Instagram al OAR București</t>
  </si>
  <si>
    <t>13 august - 9 sept. 2018</t>
  </si>
  <si>
    <t>4</t>
  </si>
  <si>
    <t>5</t>
  </si>
  <si>
    <t>Black Button Books</t>
  </si>
  <si>
    <t>978-606-9003-28-2</t>
  </si>
  <si>
    <t>Dragă B. - o scrisoare adresată Bucureștiului (post)pandemic</t>
  </si>
  <si>
    <t>comunicare publică - Zeppelin 150</t>
  </si>
  <si>
    <t>comunicare publică - Zilele Culturii Urbane, ARCUB</t>
  </si>
  <si>
    <t>15 ian</t>
  </si>
  <si>
    <t>Spații in text. Eseuri și alte încercări de înțelegere a arhitecturii</t>
  </si>
  <si>
    <t>Oameni la lucru în casele lor / Spleen în mahalaua Şerban Vodă. Casa George Bacovia din București</t>
  </si>
  <si>
    <t>Oameni la lucru  în casele lor / Poetul la țară. Casa Gellu Naum, Comana</t>
  </si>
  <si>
    <t>978-606-638-235-9</t>
  </si>
  <si>
    <t xml:space="preserve">Mihai Duțescu </t>
  </si>
  <si>
    <t xml:space="preserve">Expoziția "ACTOPOLIS - The Art of Action" - ARCUB Gabroveni, str. Lipscani nr. 84 – 90 </t>
  </si>
  <si>
    <t>Membru  în juriul concursului studențesc "Amenajarea Agenției Raiffeisen Bank Romană - Casa Petrașcu", în parteneriat cu Universitatea de Arhitectură și Urbanism ”Ion Mincu” București</t>
  </si>
  <si>
    <t>Romania 2030 / Denunț</t>
  </si>
  <si>
    <t>Consolidare, reamenajare si supraetajare locuinta individuala P+1E, sect. 5, Bucuresti</t>
  </si>
  <si>
    <t>Locuinta cuplata P+1E, oraș Techirghiol, jud. Constanta</t>
  </si>
  <si>
    <t>Imobil locuințe colective S+P+10E - sect. 4, București</t>
  </si>
  <si>
    <t>Locuință unifamilială P+1+M – sect. 5, București</t>
  </si>
  <si>
    <t>Consolidare, reamenajare si mansardare locuinta individuala P+M, sect. 1, Bucuresti</t>
  </si>
  <si>
    <r>
      <rPr>
        <b/>
        <sz val="11"/>
        <color indexed="8"/>
        <rFont val="Calibri"/>
        <family val="2"/>
      </rPr>
      <t>Notă</t>
    </r>
    <r>
      <rPr>
        <sz val="11"/>
        <color indexed="8"/>
        <rFont val="Calibri"/>
        <family val="2"/>
      </rPr>
      <t>: pentru a proteja viața privată a beneficiarilor lucrărilor proiectate, am eliminat din adresele acestora strada și numărul. Respectivele informații sunt însă incluse în dosarul înregistrat în format fizic la UAUIM.</t>
    </r>
  </si>
  <si>
    <t>Aparthotel P+5E, sect. 3, Bucuresti</t>
  </si>
  <si>
    <t>Locuinta cuplata P+1E, com. Corbeanca, jud. Ilfov</t>
  </si>
  <si>
    <t xml:space="preserve">Imobil de locuit Ds+P+1E, localitatea Olimp, mun. Mangalia, jud. Constanta </t>
  </si>
  <si>
    <t>Locuinta unifamiliala Ds+P+1E, oraș Sinaia, jud. Prahova</t>
  </si>
  <si>
    <t>Locuinta unifamiliala P+1E, oraș Bragadiru, jud. Ilfov</t>
  </si>
  <si>
    <t>Reabilitare locuinta P+1E+M, sect. 2, Bucuresti</t>
  </si>
  <si>
    <t>Reabilitare locuinta Ds+P+1E+M, sect. 1, Bucuresti</t>
  </si>
  <si>
    <t>Modernizare și reparații la Școală Gimnazială, mun. Alexandria, jud. Teleorman</t>
  </si>
  <si>
    <t>Consolidare, modificari interioare, supraetajare construcție existentă, rezultând o locuinţă P+E, sect. 5, Bucuresti</t>
  </si>
  <si>
    <t>Cavou - Cimitirul Bellu, Calea Şerban Vodă nr. 249, sect. 4, Bucureşti</t>
  </si>
  <si>
    <t>PUD si Hala reparatii auto - Chitila, jud. Ilfov</t>
  </si>
  <si>
    <t xml:space="preserve">Imobil locuinte de serviciu P+6E+et. tehnic - sect. 3, Bucuresti </t>
  </si>
  <si>
    <t>Reconfigurare volumetrică a corpului „C” autorizat pentru imobil P+11E duplex, din cadrul ansamblului rezidential format din 5 imobile S+P+11E duplex aflat în curs de execuție, sect. 3, Bucuresti</t>
  </si>
  <si>
    <t xml:space="preserve">Reabilitare, amenajare si mansardare imobil functiune mixtă (rezidential /
sevicii / comert) - sect. 1, Bucuresti - 2009/2011 </t>
  </si>
  <si>
    <t>Reabilitare si supraetajare locuinta P+1E retras, sect. 2, Bucuresti</t>
  </si>
  <si>
    <t xml:space="preserve">Consolidare, extindere etaj, reabilitare si amenajare constructiei de locuit Sp+P+1Ep, corp B, existenta pe teren - sector 1, Bucuresti </t>
  </si>
  <si>
    <t xml:space="preserve">Ansamblu format din 2 locuinte de vacantă S+P+1, com. Bran, jud. Brasov </t>
  </si>
  <si>
    <t xml:space="preserve">Reabilitare, extindere si supraetajare imobil 
rezidential / servicii / comert - sect. 2, Bucuresti </t>
  </si>
  <si>
    <t>Imobil rezidențial Ds+P+3 - sect. 3, București</t>
  </si>
  <si>
    <t xml:space="preserve">Turn clopotniță si spatii anexe - Biserica Boteanu-Ienii, sect. 1, Bucuresti </t>
  </si>
  <si>
    <t>Aparthotel cu spatii comerciale S+P+3+4,5R - sect. 2, Bucuresti</t>
  </si>
  <si>
    <t>Clădire de birouri P+1, spatii tehnice si de întretinere utilaje, depozit - Bolintin Deal, jud. Giurgiu</t>
  </si>
  <si>
    <t xml:space="preserve">Locuintă unifamilială P+1+M - Voluntari, Ilfov </t>
  </si>
  <si>
    <t>Locuintă unifamilială P+1 - sect. 5, Bucuresti</t>
  </si>
  <si>
    <t xml:space="preserve">PUD și Locuintă unifamilială S+P+1 - sect. 1, Bucuresti </t>
  </si>
  <si>
    <t xml:space="preserve">Ansamblu format din 2 locuinte unifamiliale P+1 - oraș Chitila, Ilfov </t>
  </si>
  <si>
    <t>Locuință unifamilială P+1 – sect. 3, București</t>
  </si>
  <si>
    <t>Locuintă unifamilială P+1 - Otopeni, Ilfov</t>
  </si>
  <si>
    <t>Reabilitare, amenajare si supraetajare imobil rezidential - sect. 2, Bucuresti</t>
  </si>
  <si>
    <t xml:space="preserve">Locuinţă individuala P+1, com. Frumuşani, jud. Călăraşi </t>
  </si>
  <si>
    <t xml:space="preserve">Locuinta individuala Ds+P+1E+M - sector 3, Bucuresti </t>
  </si>
  <si>
    <t>Locuintă unifamilială P+1+M - sect. 3, Bucuresti</t>
  </si>
  <si>
    <t>Imobil de apartamente Ds+P+2+3R - Voluntari, IF</t>
  </si>
  <si>
    <t xml:space="preserve">PUD și Imobil cu funcțiune mixtă S+P+1+2R – sect. 1, Bucuresti </t>
  </si>
  <si>
    <t xml:space="preserve">Imobil rezidențial S+P+10 - sect. 2, București </t>
  </si>
  <si>
    <t xml:space="preserve">Imobil de apartamente cu parcaj subteran si spatii comerciale la parterul stradal, regim de înălţime: S+P+6E si S+P+8E – sect. 2, București </t>
  </si>
  <si>
    <t>Imobil rezidențial S+P+6, sect. 3, București</t>
  </si>
  <si>
    <t>Scoala P+2E, Ateliere si bloc alimentar P+1E, sector 2, Bucuresti</t>
  </si>
  <si>
    <t xml:space="preserve">Imobil locuinte de serviciu P+9E+et. tehnic - sect. 3, Bucuresti </t>
  </si>
  <si>
    <t>Ansamblu rezidenţial S+P+11Eduplex, sect. 3, Bucuresti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</si>
</sst>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color indexed="8"/>
      <name val="Calibri"/>
      <family val="2"/>
    </font>
    <font>
      <sz val="9"/>
      <color indexed="8"/>
      <name val="Calibri"/>
      <family val="2"/>
      <charset val="238"/>
    </font>
    <font>
      <b/>
      <i/>
      <sz val="10"/>
      <color theme="1"/>
      <name val="Arial Narrow"/>
      <family val="2"/>
    </font>
    <font>
      <sz val="10"/>
      <color indexed="8"/>
      <name val="Arial Narrow"/>
      <family val="2"/>
    </font>
    <font>
      <sz val="11"/>
      <color indexed="8"/>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513">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18"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5"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3" fillId="0" borderId="9" xfId="0" applyFont="1" applyBorder="1" applyAlignment="1">
      <alignment horizontal="center" vertical="center" wrapText="1"/>
    </xf>
    <xf numFmtId="2" fontId="6" fillId="0" borderId="32"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0" fontId="3" fillId="0" borderId="2" xfId="0" applyFont="1" applyBorder="1" applyAlignment="1">
      <alignment horizontal="left" vertical="center" wrapText="1"/>
    </xf>
    <xf numFmtId="0" fontId="0" fillId="0" borderId="0" xfId="0" applyFont="1" applyBorder="1"/>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2" xfId="0" applyFont="1" applyBorder="1" applyAlignment="1">
      <alignment horizontal="left"/>
    </xf>
    <xf numFmtId="0" fontId="3" fillId="0" borderId="33"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8"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4"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19"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5" fillId="0" borderId="0" xfId="0" applyFont="1"/>
    <xf numFmtId="0" fontId="18" fillId="0" borderId="17" xfId="0" applyFont="1" applyBorder="1" applyAlignment="1">
      <alignment horizontal="center"/>
    </xf>
    <xf numFmtId="0" fontId="18" fillId="0" borderId="8" xfId="0" applyFont="1" applyBorder="1" applyAlignment="1">
      <alignment horizontal="center"/>
    </xf>
    <xf numFmtId="0" fontId="15" fillId="0" borderId="23" xfId="0" applyFont="1" applyBorder="1" applyAlignment="1">
      <alignment horizontal="center"/>
    </xf>
    <xf numFmtId="0" fontId="14"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5" fillId="0" borderId="23" xfId="0" applyFont="1" applyFill="1" applyBorder="1" applyAlignment="1">
      <alignment horizontal="center" vertical="center" wrapText="1"/>
    </xf>
    <xf numFmtId="0" fontId="18"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5" fillId="0" borderId="32" xfId="0" applyFont="1" applyFill="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0" xfId="0" applyFont="1" applyBorder="1" applyAlignment="1">
      <alignment horizontal="left" vertical="center" wrapText="1"/>
    </xf>
    <xf numFmtId="165" fontId="15"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2"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5"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2"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2" xfId="0" applyFont="1" applyBorder="1"/>
    <xf numFmtId="2" fontId="3" fillId="0" borderId="27" xfId="0" applyNumberFormat="1" applyFont="1" applyBorder="1" applyAlignment="1">
      <alignment horizontal="center" vertical="center" wrapText="1"/>
    </xf>
    <xf numFmtId="2" fontId="11" fillId="0" borderId="35"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2"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5"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2"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2"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2"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2" xfId="0" applyNumberFormat="1" applyFont="1" applyBorder="1" applyAlignment="1">
      <alignment horizontal="center" vertical="center" wrapText="1"/>
    </xf>
    <xf numFmtId="0" fontId="18" fillId="0" borderId="36" xfId="0" applyFont="1" applyBorder="1"/>
    <xf numFmtId="0" fontId="0" fillId="0" borderId="36" xfId="0" applyFont="1" applyBorder="1"/>
    <xf numFmtId="0" fontId="18" fillId="0" borderId="36" xfId="0" applyFont="1" applyBorder="1" applyAlignment="1">
      <alignment horizontal="center" vertical="center" wrapText="1"/>
    </xf>
    <xf numFmtId="0" fontId="3" fillId="0" borderId="36" xfId="0" applyFont="1" applyBorder="1"/>
    <xf numFmtId="0" fontId="0" fillId="0" borderId="36" xfId="0" applyFont="1" applyFill="1" applyBorder="1" applyAlignment="1">
      <alignment horizontal="center" vertical="center" wrapText="1"/>
    </xf>
    <xf numFmtId="0" fontId="0" fillId="0" borderId="36" xfId="0" applyBorder="1"/>
    <xf numFmtId="0" fontId="11" fillId="0" borderId="36" xfId="0" applyFont="1" applyFill="1" applyBorder="1" applyAlignment="1">
      <alignment horizontal="center" vertical="center"/>
    </xf>
    <xf numFmtId="0" fontId="14" fillId="0" borderId="36" xfId="0" applyFont="1" applyBorder="1" applyAlignment="1">
      <alignment horizontal="center" vertical="center"/>
    </xf>
    <xf numFmtId="0" fontId="14" fillId="0" borderId="36" xfId="0" applyNumberFormat="1" applyFont="1" applyFill="1" applyBorder="1" applyAlignment="1" applyProtection="1">
      <alignment horizontal="center" vertical="center" wrapText="1"/>
      <protection locked="0"/>
    </xf>
    <xf numFmtId="0" fontId="4" fillId="0" borderId="36" xfId="0" applyNumberFormat="1" applyFont="1" applyFill="1" applyBorder="1" applyAlignment="1" applyProtection="1">
      <alignment horizontal="center" vertical="center" wrapText="1"/>
      <protection locked="0"/>
    </xf>
    <xf numFmtId="2" fontId="3" fillId="0" borderId="36"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39"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49" fontId="33" fillId="0" borderId="4" xfId="0" applyNumberFormat="1" applyFont="1" applyBorder="1" applyAlignment="1">
      <alignment horizontal="center" vertical="center" wrapText="1"/>
    </xf>
    <xf numFmtId="0" fontId="14" fillId="0" borderId="7" xfId="0" applyNumberFormat="1" applyFont="1" applyBorder="1" applyAlignment="1">
      <alignment horizontal="center" vertical="center" wrapText="1"/>
    </xf>
    <xf numFmtId="49" fontId="14" fillId="0" borderId="4" xfId="0" applyNumberFormat="1" applyFont="1" applyBorder="1" applyAlignment="1">
      <alignment horizontal="center" vertical="center" wrapText="1"/>
    </xf>
    <xf numFmtId="1" fontId="14" fillId="0" borderId="4" xfId="0" applyNumberFormat="1" applyFont="1" applyBorder="1" applyAlignment="1">
      <alignment horizontal="center" vertical="center" wrapText="1"/>
    </xf>
    <xf numFmtId="0" fontId="14" fillId="0" borderId="4" xfId="0" applyNumberFormat="1" applyFont="1" applyBorder="1" applyAlignment="1">
      <alignment horizontal="center" vertical="center" wrapText="1"/>
    </xf>
    <xf numFmtId="2" fontId="3" fillId="0" borderId="35" xfId="0" applyNumberFormat="1" applyFont="1" applyBorder="1" applyAlignment="1" applyProtection="1">
      <alignment horizontal="center" vertical="center" wrapText="1"/>
      <protection hidden="1"/>
    </xf>
    <xf numFmtId="49" fontId="34" fillId="0" borderId="4" xfId="0" applyNumberFormat="1" applyFont="1" applyBorder="1" applyAlignment="1">
      <alignment horizontal="center" vertical="center" wrapText="1"/>
    </xf>
    <xf numFmtId="0" fontId="15" fillId="0" borderId="41" xfId="0" applyFont="1" applyBorder="1"/>
    <xf numFmtId="165" fontId="15" fillId="0" borderId="42" xfId="0" applyNumberFormat="1" applyFont="1" applyBorder="1" applyAlignment="1">
      <alignment horizontal="center"/>
    </xf>
    <xf numFmtId="49" fontId="14" fillId="0" borderId="2" xfId="0" applyNumberFormat="1" applyFont="1" applyBorder="1" applyAlignment="1">
      <alignment horizontal="left" vertical="center" wrapText="1"/>
    </xf>
    <xf numFmtId="0" fontId="0" fillId="0" borderId="8" xfId="0" applyBorder="1"/>
    <xf numFmtId="0" fontId="0" fillId="0" borderId="9" xfId="0" applyBorder="1"/>
    <xf numFmtId="0" fontId="35" fillId="0" borderId="2" xfId="0" applyFont="1" applyBorder="1"/>
    <xf numFmtId="0" fontId="0" fillId="0" borderId="43" xfId="0" applyBorder="1"/>
    <xf numFmtId="0" fontId="14" fillId="0" borderId="3" xfId="0" applyFont="1" applyFill="1" applyBorder="1" applyAlignment="1">
      <alignment horizontal="center" vertical="center" wrapText="1"/>
    </xf>
    <xf numFmtId="2" fontId="14" fillId="0" borderId="3" xfId="0" applyNumberFormat="1" applyFont="1" applyBorder="1" applyAlignment="1">
      <alignment horizontal="center" vertical="center" wrapText="1"/>
    </xf>
    <xf numFmtId="0" fontId="14" fillId="0" borderId="3" xfId="0" applyFont="1" applyBorder="1" applyAlignment="1" applyProtection="1">
      <alignment horizontal="center" vertical="center" wrapText="1"/>
      <protection locked="0"/>
    </xf>
    <xf numFmtId="0" fontId="14" fillId="0" borderId="3" xfId="0" applyFont="1" applyBorder="1" applyAlignment="1">
      <alignment horizontal="center" vertical="center"/>
    </xf>
    <xf numFmtId="2" fontId="3" fillId="0" borderId="44" xfId="0" applyNumberFormat="1"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6" xfId="0" applyFont="1" applyBorder="1" applyAlignment="1">
      <alignment horizontal="center" vertical="center"/>
    </xf>
    <xf numFmtId="49" fontId="36" fillId="0" borderId="2" xfId="0" applyNumberFormat="1" applyFont="1" applyBorder="1" applyAlignment="1">
      <alignment horizontal="center" vertical="center" wrapText="1"/>
    </xf>
    <xf numFmtId="1" fontId="36" fillId="0" borderId="2" xfId="0" applyNumberFormat="1" applyFont="1" applyBorder="1" applyAlignment="1" applyProtection="1">
      <alignment horizontal="center" vertical="center" wrapText="1"/>
      <protection locked="0"/>
    </xf>
    <xf numFmtId="0" fontId="35" fillId="0" borderId="2" xfId="0" applyFont="1" applyBorder="1" applyAlignment="1">
      <alignment wrapText="1"/>
    </xf>
    <xf numFmtId="165" fontId="15" fillId="0" borderId="42" xfId="0" applyNumberFormat="1" applyFont="1" applyBorder="1" applyAlignment="1">
      <alignment horizontal="center" vertical="center"/>
    </xf>
    <xf numFmtId="2" fontId="14" fillId="0" borderId="18" xfId="0" applyNumberFormat="1" applyFont="1" applyBorder="1" applyAlignment="1">
      <alignment horizontal="center" vertical="center" wrapText="1"/>
    </xf>
    <xf numFmtId="0" fontId="22" fillId="0" borderId="18" xfId="0" applyFont="1" applyBorder="1" applyAlignment="1">
      <alignment horizontal="center" vertical="center"/>
    </xf>
    <xf numFmtId="1" fontId="37" fillId="0" borderId="2" xfId="0" applyNumberFormat="1" applyFont="1" applyBorder="1" applyAlignment="1" applyProtection="1">
      <alignment horizontal="center" vertical="center" wrapText="1"/>
      <protection locked="0"/>
    </xf>
    <xf numFmtId="16" fontId="11" fillId="0" borderId="4" xfId="0" quotePrefix="1" applyNumberFormat="1" applyFont="1" applyBorder="1" applyAlignment="1">
      <alignment horizontal="center" vertical="center"/>
    </xf>
    <xf numFmtId="0" fontId="0" fillId="0" borderId="0" xfId="0" applyBorder="1" applyAlignment="1">
      <alignment horizontal="center" vertical="center" wrapText="1"/>
    </xf>
    <xf numFmtId="0" fontId="0" fillId="0" borderId="2" xfId="0" applyBorder="1" applyAlignment="1">
      <alignment horizontal="center" vertical="center" wrapText="1"/>
    </xf>
    <xf numFmtId="16" fontId="3" fillId="0" borderId="2"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6" fillId="0" borderId="41" xfId="0" applyFont="1" applyBorder="1"/>
    <xf numFmtId="165" fontId="6" fillId="0" borderId="42" xfId="0" applyNumberFormat="1" applyFont="1" applyBorder="1" applyAlignment="1">
      <alignment horizontal="center"/>
    </xf>
    <xf numFmtId="0" fontId="8" fillId="0" borderId="9" xfId="0" applyFont="1" applyBorder="1" applyAlignment="1">
      <alignment horizontal="center" vertical="center"/>
    </xf>
    <xf numFmtId="0" fontId="18" fillId="0" borderId="0" xfId="0" applyFont="1" applyBorder="1"/>
    <xf numFmtId="0" fontId="18" fillId="0" borderId="7" xfId="0" applyFont="1" applyBorder="1" applyAlignment="1">
      <alignment horizontal="center" vertical="center"/>
    </xf>
    <xf numFmtId="0" fontId="0" fillId="0" borderId="35" xfId="0" applyBorder="1"/>
    <xf numFmtId="17" fontId="3" fillId="0" borderId="18" xfId="0" applyNumberFormat="1" applyFont="1" applyBorder="1" applyAlignment="1">
      <alignment horizontal="center" vertical="center" wrapText="1"/>
    </xf>
    <xf numFmtId="0" fontId="14" fillId="0" borderId="2" xfId="0" applyFont="1" applyBorder="1" applyAlignment="1">
      <alignment wrapText="1"/>
    </xf>
    <xf numFmtId="0" fontId="1" fillId="0" borderId="18" xfId="0" applyFont="1" applyBorder="1" applyAlignment="1">
      <alignment wrapText="1"/>
    </xf>
    <xf numFmtId="0" fontId="0" fillId="0" borderId="27" xfId="0" applyFont="1" applyBorder="1" applyAlignment="1">
      <alignment horizontal="center" vertical="center"/>
    </xf>
    <xf numFmtId="17" fontId="14" fillId="0" borderId="2" xfId="0" applyNumberFormat="1" applyFont="1" applyBorder="1" applyAlignment="1">
      <alignment horizontal="center" vertical="center" wrapText="1"/>
    </xf>
    <xf numFmtId="0" fontId="14" fillId="0" borderId="45"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0" xfId="0" applyFont="1" applyBorder="1"/>
    <xf numFmtId="0" fontId="0" fillId="0" borderId="23" xfId="0" applyFont="1" applyBorder="1" applyAlignment="1">
      <alignment horizontal="center" vertical="center"/>
    </xf>
    <xf numFmtId="0" fontId="18" fillId="0" borderId="28" xfId="0" applyFont="1" applyBorder="1" applyAlignment="1">
      <alignment horizontal="center"/>
    </xf>
    <xf numFmtId="0" fontId="18" fillId="0" borderId="46" xfId="0" applyFont="1" applyBorder="1" applyAlignment="1">
      <alignment horizontal="center"/>
    </xf>
    <xf numFmtId="0" fontId="18" fillId="0" borderId="47" xfId="0" applyFont="1" applyBorder="1" applyAlignment="1">
      <alignment horizontal="center"/>
    </xf>
    <xf numFmtId="0" fontId="14" fillId="0" borderId="17" xfId="0" applyFont="1" applyBorder="1" applyAlignment="1">
      <alignment horizontal="left" vertical="center" wrapText="1"/>
    </xf>
    <xf numFmtId="0" fontId="14" fillId="0" borderId="8" xfId="0" applyFont="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8" xfId="0" applyFont="1" applyBorder="1" applyAlignment="1">
      <alignment wrapText="1"/>
    </xf>
    <xf numFmtId="0" fontId="15" fillId="0" borderId="27" xfId="0" applyFont="1" applyBorder="1" applyAlignment="1">
      <alignment horizontal="center"/>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4" fillId="0" borderId="30" xfId="0" applyFont="1" applyBorder="1" applyAlignment="1">
      <alignment horizontal="left" vertical="center" wrapText="1"/>
    </xf>
    <xf numFmtId="0" fontId="14" fillId="0" borderId="0" xfId="0" applyNumberFormat="1" applyFont="1" applyFill="1" applyBorder="1" applyAlignment="1" applyProtection="1">
      <alignment horizontal="center" vertical="center" wrapText="1"/>
      <protection locked="0"/>
    </xf>
    <xf numFmtId="49" fontId="36" fillId="0" borderId="18" xfId="0" applyNumberFormat="1" applyFont="1" applyBorder="1" applyAlignment="1">
      <alignment horizontal="center" vertical="center" wrapText="1"/>
    </xf>
    <xf numFmtId="1" fontId="36" fillId="0" borderId="6" xfId="0" applyNumberFormat="1" applyFont="1" applyBorder="1" applyAlignment="1" applyProtection="1">
      <alignment horizontal="center" vertical="center" wrapText="1"/>
      <protection locked="0"/>
    </xf>
    <xf numFmtId="49" fontId="14" fillId="0" borderId="17" xfId="0" applyNumberFormat="1" applyFont="1" applyBorder="1" applyAlignment="1" applyProtection="1">
      <alignment horizontal="center" vertical="center" wrapText="1"/>
      <protection locked="0"/>
    </xf>
    <xf numFmtId="0" fontId="35" fillId="0" borderId="18" xfId="0" applyFont="1" applyBorder="1"/>
    <xf numFmtId="0" fontId="14" fillId="0" borderId="30" xfId="0" applyFont="1" applyBorder="1" applyAlignment="1" applyProtection="1">
      <alignment horizontal="center" vertical="center" wrapText="1"/>
      <protection locked="0"/>
    </xf>
    <xf numFmtId="1" fontId="36" fillId="0" borderId="18" xfId="0" applyNumberFormat="1" applyFont="1" applyBorder="1" applyAlignment="1" applyProtection="1">
      <alignment horizontal="center" vertical="center" wrapText="1"/>
      <protection locked="0"/>
    </xf>
    <xf numFmtId="0" fontId="14" fillId="0" borderId="30" xfId="0" applyFont="1" applyBorder="1" applyAlignment="1">
      <alignment horizontal="center" vertical="center"/>
    </xf>
    <xf numFmtId="2" fontId="3" fillId="0" borderId="31" xfId="0" applyNumberFormat="1" applyFont="1" applyBorder="1" applyAlignment="1">
      <alignment horizontal="center" vertical="center"/>
    </xf>
    <xf numFmtId="49" fontId="14" fillId="0" borderId="6" xfId="0" applyNumberFormat="1" applyFont="1" applyBorder="1" applyAlignment="1">
      <alignment horizontal="center" vertical="center" wrapText="1"/>
    </xf>
    <xf numFmtId="0" fontId="35" fillId="0" borderId="18" xfId="0" applyFont="1" applyBorder="1" applyAlignment="1">
      <alignment vertical="center" wrapText="1"/>
    </xf>
    <xf numFmtId="0" fontId="35" fillId="0" borderId="2" xfId="0" applyFont="1" applyBorder="1" applyAlignment="1">
      <alignment vertical="center" wrapText="1"/>
    </xf>
    <xf numFmtId="0" fontId="35" fillId="0" borderId="6" xfId="0" applyFont="1" applyBorder="1" applyAlignment="1">
      <alignment vertical="center" wrapText="1"/>
    </xf>
    <xf numFmtId="0" fontId="3" fillId="0" borderId="27" xfId="0" applyFont="1" applyBorder="1" applyAlignment="1">
      <alignment horizontal="center" vertical="center" wrapText="1"/>
    </xf>
    <xf numFmtId="0" fontId="3" fillId="0" borderId="30" xfId="0" applyFont="1" applyBorder="1" applyAlignment="1" applyProtection="1">
      <alignment horizontal="center" vertical="center" wrapText="1"/>
      <protection hidden="1"/>
    </xf>
    <xf numFmtId="165" fontId="6" fillId="0" borderId="42" xfId="0" applyNumberFormat="1" applyFont="1" applyBorder="1" applyAlignment="1">
      <alignment horizontal="center" vertical="center" wrapText="1"/>
    </xf>
    <xf numFmtId="16" fontId="11" fillId="0" borderId="4" xfId="0" quotePrefix="1" applyNumberFormat="1" applyFont="1" applyBorder="1" applyAlignment="1">
      <alignment horizontal="center" vertical="center" wrapText="1"/>
    </xf>
    <xf numFmtId="0" fontId="10" fillId="5" borderId="2" xfId="0" applyFont="1" applyFill="1" applyBorder="1" applyAlignment="1" applyProtection="1">
      <alignment horizontal="left" vertical="center"/>
      <protection locked="0"/>
    </xf>
    <xf numFmtId="2" fontId="3" fillId="0" borderId="44" xfId="0" applyNumberFormat="1" applyFont="1" applyBorder="1" applyAlignment="1">
      <alignment horizontal="center" vertical="center" wrapText="1"/>
    </xf>
    <xf numFmtId="0" fontId="3" fillId="0" borderId="32" xfId="0" applyFont="1" applyBorder="1" applyAlignment="1">
      <alignment horizontal="center" vertical="center"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0" fillId="0" borderId="18" xfId="0" applyBorder="1" applyAlignment="1">
      <alignment horizontal="center" wrapText="1"/>
    </xf>
    <xf numFmtId="0" fontId="3" fillId="0" borderId="36" xfId="0" applyFont="1" applyBorder="1" applyAlignment="1">
      <alignment horizontal="center" vertical="center"/>
    </xf>
    <xf numFmtId="16" fontId="3" fillId="0" borderId="18" xfId="0" applyNumberFormat="1" applyFont="1" applyBorder="1" applyAlignment="1">
      <alignment horizontal="center"/>
    </xf>
    <xf numFmtId="0" fontId="3" fillId="0" borderId="4" xfId="0" applyFont="1" applyBorder="1" applyAlignment="1">
      <alignment horizontal="left" vertical="center"/>
    </xf>
    <xf numFmtId="0" fontId="0" fillId="0" borderId="2"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3" xfId="0" applyFont="1" applyBorder="1" applyAlignment="1">
      <alignment horizontal="center" vertical="center" wrapText="1"/>
    </xf>
    <xf numFmtId="16" fontId="14" fillId="0" borderId="2" xfId="0" applyNumberFormat="1" applyFont="1" applyBorder="1" applyAlignment="1">
      <alignment horizontal="center" vertical="center"/>
    </xf>
    <xf numFmtId="0" fontId="8" fillId="0" borderId="2" xfId="0" applyFont="1" applyBorder="1"/>
    <xf numFmtId="0" fontId="8" fillId="0" borderId="2" xfId="0" applyFont="1" applyFill="1" applyBorder="1" applyAlignment="1">
      <alignment horizontal="left" vertical="center" wrapText="1"/>
    </xf>
    <xf numFmtId="0" fontId="8" fillId="0" borderId="8" xfId="0" applyFont="1" applyBorder="1" applyAlignment="1">
      <alignment horizontal="center" vertical="center"/>
    </xf>
    <xf numFmtId="0" fontId="0" fillId="0" borderId="7" xfId="0" applyFont="1" applyBorder="1" applyAlignment="1">
      <alignment horizontal="center" vertical="center" wrapText="1"/>
    </xf>
    <xf numFmtId="2" fontId="3" fillId="0" borderId="35" xfId="0" applyNumberFormat="1" applyFont="1" applyBorder="1" applyAlignment="1">
      <alignment horizontal="center" vertical="center"/>
    </xf>
    <xf numFmtId="0" fontId="3" fillId="0" borderId="0" xfId="0" applyFont="1" applyBorder="1" applyAlignment="1">
      <alignment horizontal="center" vertical="center"/>
    </xf>
    <xf numFmtId="49" fontId="14" fillId="0" borderId="19" xfId="0" applyNumberFormat="1" applyFont="1" applyBorder="1" applyAlignment="1" applyProtection="1">
      <alignment horizontal="center" vertical="center" wrapText="1"/>
      <protection locked="0"/>
    </xf>
    <xf numFmtId="0" fontId="14" fillId="0" borderId="20" xfId="0" applyFont="1" applyBorder="1" applyAlignment="1">
      <alignment horizontal="center" vertical="center" wrapText="1"/>
    </xf>
    <xf numFmtId="49" fontId="34" fillId="0" borderId="20" xfId="0" applyNumberFormat="1" applyFont="1" applyBorder="1" applyAlignment="1">
      <alignment horizontal="center" vertical="center" wrapText="1"/>
    </xf>
    <xf numFmtId="2" fontId="8" fillId="0" borderId="49" xfId="0" applyNumberFormat="1" applyFont="1" applyBorder="1" applyAlignment="1" applyProtection="1">
      <alignment horizontal="center" vertical="center" wrapText="1"/>
      <protection hidden="1"/>
    </xf>
    <xf numFmtId="49" fontId="14" fillId="0" borderId="6" xfId="0" applyNumberFormat="1" applyFont="1" applyBorder="1" applyAlignment="1" applyProtection="1">
      <alignment horizontal="left" vertical="center" wrapText="1"/>
      <protection locked="0"/>
    </xf>
    <xf numFmtId="0" fontId="15" fillId="0" borderId="48" xfId="0" applyFont="1" applyBorder="1"/>
    <xf numFmtId="166" fontId="15" fillId="0" borderId="42" xfId="0" applyNumberFormat="1" applyFont="1" applyBorder="1" applyAlignment="1">
      <alignment horizontal="center"/>
    </xf>
    <xf numFmtId="0" fontId="8" fillId="0" borderId="6" xfId="0" applyFont="1" applyFill="1" applyBorder="1" applyAlignment="1">
      <alignment horizontal="left" vertical="center" wrapText="1"/>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37" xfId="0" applyFont="1" applyBorder="1" applyAlignment="1">
      <alignment horizontal="center" vertical="top" wrapText="1"/>
    </xf>
    <xf numFmtId="0" fontId="0" fillId="0" borderId="37" xfId="0" applyBorder="1" applyAlignment="1">
      <alignment horizontal="center" vertical="top" wrapText="1"/>
    </xf>
    <xf numFmtId="0" fontId="21" fillId="0" borderId="0" xfId="0" applyFont="1" applyAlignment="1">
      <alignment horizontal="center" vertical="center"/>
    </xf>
    <xf numFmtId="0" fontId="29"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0"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19" fillId="0" borderId="0" xfId="0" applyFont="1" applyAlignment="1">
      <alignment horizontal="center"/>
    </xf>
    <xf numFmtId="0" fontId="3" fillId="0" borderId="0" xfId="0" applyFont="1" applyBorder="1" applyAlignment="1">
      <alignment horizontal="left" vertical="center" wrapText="1"/>
    </xf>
    <xf numFmtId="0" fontId="0" fillId="0" borderId="0" xfId="0" applyAlignment="1">
      <alignment wrapText="1"/>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38"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40" xfId="0" applyFont="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64"/>
  </cols>
  <sheetData>
    <row r="1" spans="2:12" ht="15.75">
      <c r="B1" s="362" t="s">
        <v>180</v>
      </c>
      <c r="C1" s="363"/>
      <c r="D1" s="363"/>
      <c r="E1" s="363"/>
      <c r="F1" s="363"/>
      <c r="G1" s="363"/>
      <c r="H1" s="363"/>
      <c r="I1" s="363"/>
      <c r="J1" s="363"/>
      <c r="K1" s="363"/>
    </row>
    <row r="2" spans="2:12" ht="15.75">
      <c r="B2" s="363"/>
      <c r="C2" s="363"/>
      <c r="D2" s="363"/>
      <c r="E2" s="363"/>
      <c r="F2" s="363"/>
      <c r="G2" s="363"/>
      <c r="H2" s="363"/>
      <c r="I2" s="363"/>
      <c r="J2" s="363"/>
      <c r="K2" s="363"/>
    </row>
    <row r="3" spans="2:12" ht="90" customHeight="1">
      <c r="B3" s="480" t="s">
        <v>184</v>
      </c>
      <c r="C3" s="480"/>
      <c r="D3" s="480"/>
      <c r="E3" s="480"/>
      <c r="F3" s="480"/>
      <c r="G3" s="480"/>
      <c r="H3" s="480"/>
      <c r="I3" s="480"/>
      <c r="J3" s="480"/>
      <c r="K3" s="480"/>
      <c r="L3" s="480"/>
    </row>
    <row r="4" spans="2:12" ht="135" customHeight="1">
      <c r="B4" s="481" t="s">
        <v>269</v>
      </c>
      <c r="C4" s="481"/>
      <c r="D4" s="481"/>
      <c r="E4" s="481"/>
      <c r="F4" s="481"/>
      <c r="G4" s="481"/>
      <c r="H4" s="481"/>
      <c r="I4" s="481"/>
      <c r="J4" s="481"/>
      <c r="K4" s="481"/>
      <c r="L4" s="481"/>
    </row>
    <row r="5" spans="2:12" ht="60" customHeight="1">
      <c r="B5" s="482" t="s">
        <v>270</v>
      </c>
      <c r="C5" s="482"/>
      <c r="D5" s="482"/>
      <c r="E5" s="482"/>
      <c r="F5" s="482"/>
      <c r="G5" s="482"/>
      <c r="H5" s="482"/>
      <c r="I5" s="482"/>
      <c r="J5" s="482"/>
      <c r="K5" s="482"/>
      <c r="L5" s="482"/>
    </row>
    <row r="6" spans="2:12" ht="60" customHeight="1">
      <c r="B6" s="482" t="s">
        <v>181</v>
      </c>
      <c r="C6" s="482"/>
      <c r="D6" s="482"/>
      <c r="E6" s="482"/>
      <c r="F6" s="482"/>
      <c r="G6" s="482"/>
      <c r="H6" s="482"/>
      <c r="I6" s="482"/>
      <c r="J6" s="482"/>
      <c r="K6" s="482"/>
      <c r="L6" s="482"/>
    </row>
    <row r="7" spans="2:12" ht="60" customHeight="1">
      <c r="B7" s="479" t="s">
        <v>185</v>
      </c>
      <c r="C7" s="479"/>
      <c r="D7" s="479"/>
      <c r="E7" s="479"/>
      <c r="F7" s="479"/>
      <c r="G7" s="479"/>
      <c r="H7" s="479"/>
      <c r="I7" s="479"/>
      <c r="J7" s="479"/>
      <c r="K7" s="479"/>
      <c r="L7" s="479"/>
    </row>
    <row r="8" spans="2:12" ht="15.75">
      <c r="B8" s="363"/>
      <c r="C8" s="363"/>
      <c r="D8" s="363"/>
      <c r="E8" s="363"/>
      <c r="F8" s="363"/>
      <c r="G8" s="363"/>
      <c r="H8" s="363"/>
      <c r="I8" s="363"/>
      <c r="J8" s="363"/>
      <c r="K8" s="363"/>
    </row>
    <row r="9" spans="2:12" ht="15.75">
      <c r="B9" s="363"/>
      <c r="C9" s="363"/>
      <c r="D9" s="363"/>
      <c r="E9" s="363"/>
      <c r="F9" s="363"/>
      <c r="G9" s="363"/>
      <c r="H9" s="363"/>
      <c r="I9" s="363"/>
      <c r="J9" s="363"/>
      <c r="K9" s="363"/>
    </row>
    <row r="10" spans="2:12" ht="15.75">
      <c r="B10" s="363"/>
      <c r="C10" s="363"/>
      <c r="D10" s="363"/>
      <c r="E10" s="363"/>
      <c r="F10" s="363"/>
      <c r="G10" s="363"/>
      <c r="H10" s="363"/>
      <c r="I10" s="363"/>
      <c r="J10" s="363"/>
      <c r="K10" s="363"/>
    </row>
    <row r="11" spans="2:12" ht="15.75">
      <c r="B11" s="363"/>
      <c r="C11" s="363"/>
      <c r="D11" s="363"/>
      <c r="E11" s="363"/>
      <c r="F11" s="363"/>
      <c r="G11" s="363"/>
      <c r="H11" s="363"/>
      <c r="I11" s="363"/>
      <c r="J11" s="363"/>
      <c r="K11" s="363"/>
    </row>
    <row r="12" spans="2:12" ht="15.75">
      <c r="B12" s="363"/>
      <c r="C12" s="363"/>
      <c r="D12" s="363"/>
      <c r="E12" s="363"/>
      <c r="F12" s="363"/>
      <c r="G12" s="363"/>
      <c r="H12" s="363"/>
      <c r="I12" s="363"/>
      <c r="J12" s="363"/>
      <c r="K12" s="363"/>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25" t="str">
        <f>'Date initiale'!C6&amp;", "&amp;'Date initiale'!C7</f>
        <v>DUȚESCU I. Constantin-Mihăiță, 23</v>
      </c>
      <c r="B4" s="125"/>
      <c r="C4" s="125"/>
    </row>
    <row r="5" spans="1:12" s="187" customFormat="1">
      <c r="A5" s="125"/>
      <c r="B5" s="125"/>
      <c r="C5" s="125"/>
    </row>
    <row r="6" spans="1:12" ht="15.75">
      <c r="A6" s="496" t="s">
        <v>110</v>
      </c>
      <c r="B6" s="496"/>
      <c r="C6" s="496"/>
      <c r="D6" s="496"/>
      <c r="E6" s="496"/>
      <c r="F6" s="496"/>
      <c r="G6" s="496"/>
      <c r="H6" s="496"/>
      <c r="I6" s="496"/>
    </row>
    <row r="7" spans="1:12" ht="35.25" customHeight="1">
      <c r="A7" s="49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99"/>
      <c r="C7" s="499"/>
      <c r="D7" s="499"/>
      <c r="E7" s="499"/>
      <c r="F7" s="499"/>
      <c r="G7" s="499"/>
      <c r="H7" s="499"/>
      <c r="I7" s="499"/>
    </row>
    <row r="8" spans="1:12" ht="15.75" thickBot="1">
      <c r="A8" s="73"/>
      <c r="B8" s="73"/>
      <c r="C8" s="73"/>
      <c r="D8" s="73"/>
      <c r="E8" s="73"/>
      <c r="F8" s="73"/>
      <c r="G8" s="73"/>
      <c r="H8" s="73"/>
      <c r="I8" s="73"/>
    </row>
    <row r="9" spans="1:12" ht="30.75" thickBot="1">
      <c r="A9" s="160" t="s">
        <v>55</v>
      </c>
      <c r="B9" s="161" t="s">
        <v>83</v>
      </c>
      <c r="C9" s="161" t="s">
        <v>52</v>
      </c>
      <c r="D9" s="161" t="s">
        <v>57</v>
      </c>
      <c r="E9" s="161" t="s">
        <v>80</v>
      </c>
      <c r="F9" s="162" t="s">
        <v>87</v>
      </c>
      <c r="G9" s="161" t="s">
        <v>58</v>
      </c>
      <c r="H9" s="161" t="s">
        <v>111</v>
      </c>
      <c r="I9" s="163" t="s">
        <v>90</v>
      </c>
      <c r="K9" s="257" t="s">
        <v>108</v>
      </c>
    </row>
    <row r="10" spans="1:12">
      <c r="A10" s="166">
        <v>1</v>
      </c>
      <c r="B10" s="167"/>
      <c r="C10" s="167"/>
      <c r="D10" s="167"/>
      <c r="E10" s="167"/>
      <c r="F10" s="151"/>
      <c r="G10" s="167"/>
      <c r="H10" s="167"/>
      <c r="I10" s="176"/>
      <c r="K10" s="258">
        <v>10</v>
      </c>
      <c r="L10" s="365" t="s">
        <v>248</v>
      </c>
    </row>
    <row r="11" spans="1:12">
      <c r="A11" s="168">
        <f>A10+1</f>
        <v>2</v>
      </c>
      <c r="B11" s="117"/>
      <c r="C11" s="42"/>
      <c r="D11" s="118"/>
      <c r="E11" s="42"/>
      <c r="F11" s="119"/>
      <c r="G11" s="119"/>
      <c r="H11" s="119"/>
      <c r="I11" s="306"/>
      <c r="K11" s="58"/>
    </row>
    <row r="12" spans="1:12">
      <c r="A12" s="169">
        <f t="shared" ref="A12:A19" si="0">A11+1</f>
        <v>3</v>
      </c>
      <c r="B12" s="170"/>
      <c r="C12" s="171"/>
      <c r="D12" s="118"/>
      <c r="E12" s="171"/>
      <c r="F12" s="159"/>
      <c r="G12" s="171"/>
      <c r="H12" s="159"/>
      <c r="I12" s="306"/>
    </row>
    <row r="13" spans="1:12">
      <c r="A13" s="172">
        <f t="shared" si="0"/>
        <v>4</v>
      </c>
      <c r="B13" s="117"/>
      <c r="C13" s="118"/>
      <c r="D13" s="118"/>
      <c r="E13" s="118"/>
      <c r="F13" s="119"/>
      <c r="G13" s="119"/>
      <c r="H13" s="119"/>
      <c r="I13" s="306"/>
    </row>
    <row r="14" spans="1:12">
      <c r="A14" s="168">
        <f t="shared" si="0"/>
        <v>5</v>
      </c>
      <c r="B14" s="117"/>
      <c r="C14" s="42"/>
      <c r="D14" s="118"/>
      <c r="E14" s="42"/>
      <c r="F14" s="119"/>
      <c r="G14" s="119"/>
      <c r="H14" s="119"/>
      <c r="I14" s="306"/>
    </row>
    <row r="15" spans="1:12">
      <c r="A15" s="172">
        <f t="shared" si="0"/>
        <v>6</v>
      </c>
      <c r="B15" s="117"/>
      <c r="C15" s="118"/>
      <c r="D15" s="118"/>
      <c r="E15" s="118"/>
      <c r="F15" s="119"/>
      <c r="G15" s="119"/>
      <c r="H15" s="119"/>
      <c r="I15" s="306"/>
    </row>
    <row r="16" spans="1:12">
      <c r="A16" s="168">
        <f t="shared" si="0"/>
        <v>7</v>
      </c>
      <c r="B16" s="117"/>
      <c r="C16" s="42"/>
      <c r="D16" s="118"/>
      <c r="E16" s="42"/>
      <c r="F16" s="119"/>
      <c r="G16" s="119"/>
      <c r="H16" s="119"/>
      <c r="I16" s="306"/>
    </row>
    <row r="17" spans="1:9">
      <c r="A17" s="169">
        <f t="shared" si="0"/>
        <v>8</v>
      </c>
      <c r="B17" s="170"/>
      <c r="C17" s="171"/>
      <c r="D17" s="118"/>
      <c r="E17" s="171"/>
      <c r="F17" s="159"/>
      <c r="G17" s="171"/>
      <c r="H17" s="159"/>
      <c r="I17" s="306"/>
    </row>
    <row r="18" spans="1:9">
      <c r="A18" s="172">
        <f t="shared" si="0"/>
        <v>9</v>
      </c>
      <c r="B18" s="117"/>
      <c r="C18" s="118"/>
      <c r="D18" s="118"/>
      <c r="E18" s="118"/>
      <c r="F18" s="119"/>
      <c r="G18" s="119"/>
      <c r="H18" s="119"/>
      <c r="I18" s="306"/>
    </row>
    <row r="19" spans="1:9" ht="15.75" thickBot="1">
      <c r="A19" s="173">
        <f t="shared" si="0"/>
        <v>10</v>
      </c>
      <c r="B19" s="121"/>
      <c r="C19" s="122"/>
      <c r="D19" s="157"/>
      <c r="E19" s="174"/>
      <c r="F19" s="174"/>
      <c r="G19" s="175"/>
      <c r="H19" s="175"/>
      <c r="I19" s="315"/>
    </row>
    <row r="20" spans="1:9" ht="16.5" thickBot="1">
      <c r="A20" s="350"/>
      <c r="H20" s="128" t="str">
        <f>"Total "&amp;LEFT(A7,2)</f>
        <v>Total I5</v>
      </c>
      <c r="I20" s="165">
        <f>SUM(I10:I19)</f>
        <v>0</v>
      </c>
    </row>
    <row r="21" spans="1:9" ht="15.75">
      <c r="A21" s="54"/>
    </row>
    <row r="22" spans="1:9" ht="33.75" customHeight="1">
      <c r="A22" s="49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8"/>
      <c r="C22" s="498"/>
      <c r="D22" s="498"/>
      <c r="E22" s="498"/>
      <c r="F22" s="498"/>
      <c r="G22" s="498"/>
      <c r="H22" s="498"/>
      <c r="I22" s="49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25" t="str">
        <f>'Date initiale'!C6&amp;", "&amp;'Date initiale'!C7</f>
        <v>DUȚESCU I. Constantin-Mihăiță, 23</v>
      </c>
      <c r="B4" s="125"/>
      <c r="C4" s="125"/>
    </row>
    <row r="5" spans="1:12" s="187" customFormat="1">
      <c r="A5" s="125"/>
      <c r="B5" s="125"/>
      <c r="C5" s="125"/>
    </row>
    <row r="6" spans="1:12" ht="15.75">
      <c r="A6" s="496" t="s">
        <v>110</v>
      </c>
      <c r="B6" s="496"/>
      <c r="C6" s="496"/>
      <c r="D6" s="496"/>
      <c r="E6" s="496"/>
      <c r="F6" s="496"/>
      <c r="G6" s="496"/>
      <c r="H6" s="496"/>
      <c r="I6" s="496"/>
    </row>
    <row r="7" spans="1:12" ht="15.75">
      <c r="A7" s="499" t="str">
        <f>'Descriere indicatori'!B9&amp;". "&amp;'Descriere indicatori'!C9</f>
        <v xml:space="preserve">I6. Articole in extenso în reviste ştiinţifice indexate ERIH şi clasificate în categoria NAT </v>
      </c>
      <c r="B7" s="499"/>
      <c r="C7" s="499"/>
      <c r="D7" s="499"/>
      <c r="E7" s="499"/>
      <c r="F7" s="499"/>
      <c r="G7" s="499"/>
      <c r="H7" s="499"/>
      <c r="I7" s="499"/>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57" t="s">
        <v>108</v>
      </c>
    </row>
    <row r="10" spans="1:12">
      <c r="A10" s="179">
        <v>1</v>
      </c>
      <c r="B10" s="112"/>
      <c r="C10" s="112"/>
      <c r="D10" s="112"/>
      <c r="E10" s="113"/>
      <c r="F10" s="114"/>
      <c r="G10" s="114"/>
      <c r="H10" s="114"/>
      <c r="I10" s="311"/>
      <c r="K10" s="258">
        <v>5</v>
      </c>
      <c r="L10" s="365" t="s">
        <v>248</v>
      </c>
    </row>
    <row r="11" spans="1:12">
      <c r="A11" s="180">
        <f>A10+1</f>
        <v>2</v>
      </c>
      <c r="B11" s="116"/>
      <c r="C11" s="117"/>
      <c r="D11" s="116"/>
      <c r="E11" s="118"/>
      <c r="F11" s="119"/>
      <c r="G11" s="120"/>
      <c r="H11" s="120"/>
      <c r="I11" s="306"/>
      <c r="K11" s="58"/>
    </row>
    <row r="12" spans="1:12">
      <c r="A12" s="180">
        <f t="shared" ref="A12:A19" si="0">A11+1</f>
        <v>3</v>
      </c>
      <c r="B12" s="117"/>
      <c r="C12" s="117"/>
      <c r="D12" s="117"/>
      <c r="E12" s="118"/>
      <c r="F12" s="119"/>
      <c r="G12" s="120"/>
      <c r="H12" s="120"/>
      <c r="I12" s="306"/>
    </row>
    <row r="13" spans="1:12">
      <c r="A13" s="180">
        <f t="shared" si="0"/>
        <v>4</v>
      </c>
      <c r="B13" s="117"/>
      <c r="C13" s="117"/>
      <c r="D13" s="117"/>
      <c r="E13" s="118"/>
      <c r="F13" s="119"/>
      <c r="G13" s="119"/>
      <c r="H13" s="119"/>
      <c r="I13" s="306"/>
    </row>
    <row r="14" spans="1:12">
      <c r="A14" s="180">
        <f t="shared" si="0"/>
        <v>5</v>
      </c>
      <c r="B14" s="117"/>
      <c r="C14" s="117"/>
      <c r="D14" s="117"/>
      <c r="E14" s="118"/>
      <c r="F14" s="119"/>
      <c r="G14" s="119"/>
      <c r="H14" s="119"/>
      <c r="I14" s="306"/>
    </row>
    <row r="15" spans="1:12">
      <c r="A15" s="180">
        <f t="shared" si="0"/>
        <v>6</v>
      </c>
      <c r="B15" s="117"/>
      <c r="C15" s="117"/>
      <c r="D15" s="117"/>
      <c r="E15" s="118"/>
      <c r="F15" s="119"/>
      <c r="G15" s="119"/>
      <c r="H15" s="119"/>
      <c r="I15" s="306"/>
    </row>
    <row r="16" spans="1:12">
      <c r="A16" s="180">
        <f t="shared" si="0"/>
        <v>7</v>
      </c>
      <c r="B16" s="117"/>
      <c r="C16" s="117"/>
      <c r="D16" s="117"/>
      <c r="E16" s="118"/>
      <c r="F16" s="119"/>
      <c r="G16" s="119"/>
      <c r="H16" s="119"/>
      <c r="I16" s="306"/>
    </row>
    <row r="17" spans="1:9">
      <c r="A17" s="180">
        <f t="shared" si="0"/>
        <v>8</v>
      </c>
      <c r="B17" s="117"/>
      <c r="C17" s="117"/>
      <c r="D17" s="117"/>
      <c r="E17" s="118"/>
      <c r="F17" s="119"/>
      <c r="G17" s="119"/>
      <c r="H17" s="119"/>
      <c r="I17" s="306"/>
    </row>
    <row r="18" spans="1:9">
      <c r="A18" s="180">
        <f t="shared" si="0"/>
        <v>9</v>
      </c>
      <c r="B18" s="117"/>
      <c r="C18" s="117"/>
      <c r="D18" s="117"/>
      <c r="E18" s="118"/>
      <c r="F18" s="119"/>
      <c r="G18" s="119"/>
      <c r="H18" s="119"/>
      <c r="I18" s="306"/>
    </row>
    <row r="19" spans="1:9" ht="15.75" thickBot="1">
      <c r="A19" s="181">
        <f t="shared" si="0"/>
        <v>10</v>
      </c>
      <c r="B19" s="121"/>
      <c r="C19" s="121"/>
      <c r="D19" s="121"/>
      <c r="E19" s="122"/>
      <c r="F19" s="123"/>
      <c r="G19" s="123"/>
      <c r="H19" s="123"/>
      <c r="I19" s="307"/>
    </row>
    <row r="20" spans="1:9" ht="15.75" thickBot="1">
      <c r="A20" s="349"/>
      <c r="B20" s="125"/>
      <c r="C20" s="125"/>
      <c r="D20" s="125"/>
      <c r="E20" s="125"/>
      <c r="F20" s="125"/>
      <c r="G20" s="125"/>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65"/>
  <sheetViews>
    <sheetView workbookViewId="0">
      <selection activeCell="N20" sqref="N20"/>
    </sheetView>
  </sheetViews>
  <sheetFormatPr defaultRowHeight="15"/>
  <cols>
    <col min="1" max="1" width="5.140625" customWidth="1"/>
    <col min="2" max="2" width="15" customWidth="1"/>
    <col min="3" max="3" width="49.28515625" customWidth="1"/>
    <col min="4" max="4" width="15" customWidth="1"/>
    <col min="5" max="5" width="16" customWidth="1"/>
    <col min="6" max="6" width="6.85546875" customWidth="1"/>
    <col min="7" max="7" width="10.5703125" customWidth="1"/>
    <col min="8" max="8" width="10" customWidth="1"/>
    <col min="9" max="9" width="9.7109375" customWidth="1"/>
  </cols>
  <sheetData>
    <row r="1" spans="1:12" ht="15.75">
      <c r="A1" s="251" t="str">
        <f>'Date initiale'!C3</f>
        <v>Universitatea de Arhitectură și Urbanism "Ion Mincu" București</v>
      </c>
      <c r="B1" s="251"/>
      <c r="C1" s="251"/>
      <c r="D1" s="6"/>
      <c r="E1" s="6"/>
      <c r="F1" s="6"/>
      <c r="G1" s="6"/>
      <c r="H1" s="6"/>
      <c r="I1" s="6"/>
      <c r="J1" s="6"/>
    </row>
    <row r="2" spans="1:12" ht="15.75">
      <c r="A2" s="251" t="str">
        <f>'Date initiale'!B4&amp;" "&amp;'Date initiale'!C4</f>
        <v>Facultatea ARHITECTURA</v>
      </c>
      <c r="B2" s="251"/>
      <c r="C2" s="251"/>
      <c r="D2" s="6"/>
      <c r="E2" s="6"/>
      <c r="F2" s="6"/>
      <c r="G2" s="6"/>
      <c r="H2" s="6"/>
      <c r="I2" s="6"/>
      <c r="J2" s="6"/>
    </row>
    <row r="3" spans="1:12" ht="15.75">
      <c r="A3" s="251" t="str">
        <f>'Date initiale'!B5&amp;" "&amp;'Date initiale'!C5</f>
        <v>Departamentul Bazele Proiectării de Arhitectură</v>
      </c>
      <c r="B3" s="251"/>
      <c r="C3" s="251"/>
      <c r="D3" s="6"/>
      <c r="E3" s="6"/>
      <c r="F3" s="6"/>
      <c r="G3" s="6"/>
      <c r="H3" s="6"/>
      <c r="I3" s="6"/>
      <c r="J3" s="6"/>
    </row>
    <row r="4" spans="1:12" ht="15.75">
      <c r="A4" s="255" t="str">
        <f>'Date initiale'!C6&amp;", "&amp;'Date initiale'!C7</f>
        <v>DUȚESCU I. Constantin-Mihăiță, 23</v>
      </c>
      <c r="B4" s="255"/>
      <c r="C4" s="255"/>
      <c r="D4" s="6"/>
      <c r="E4" s="6"/>
      <c r="F4" s="6"/>
      <c r="G4" s="6"/>
      <c r="H4" s="6"/>
      <c r="I4" s="6"/>
      <c r="J4" s="6"/>
    </row>
    <row r="5" spans="1:12" s="187" customFormat="1" ht="15.75">
      <c r="A5" s="255"/>
      <c r="B5" s="255"/>
      <c r="C5" s="255"/>
      <c r="D5" s="6"/>
      <c r="E5" s="6"/>
      <c r="F5" s="6"/>
      <c r="G5" s="6"/>
      <c r="H5" s="6"/>
      <c r="I5" s="6"/>
      <c r="J5" s="6"/>
    </row>
    <row r="6" spans="1:12" ht="15.75">
      <c r="A6" s="500" t="s">
        <v>110</v>
      </c>
      <c r="B6" s="500"/>
      <c r="C6" s="500"/>
      <c r="D6" s="500"/>
      <c r="E6" s="500"/>
      <c r="F6" s="500"/>
      <c r="G6" s="500"/>
      <c r="H6" s="500"/>
      <c r="I6" s="500"/>
      <c r="J6" s="6"/>
    </row>
    <row r="7" spans="1:12" ht="15.75">
      <c r="A7" s="499" t="str">
        <f>'Descriere indicatori'!B10&amp;". "&amp;'Descriere indicatori'!C10</f>
        <v xml:space="preserve">I7. Articole in extenso în reviste ştiinţifice recunoscute în domenii conexe* </v>
      </c>
      <c r="B7" s="499"/>
      <c r="C7" s="499"/>
      <c r="D7" s="499"/>
      <c r="E7" s="499"/>
      <c r="F7" s="499"/>
      <c r="G7" s="499"/>
      <c r="H7" s="499"/>
      <c r="I7" s="499"/>
      <c r="J7" s="6"/>
    </row>
    <row r="8" spans="1:12" ht="16.5" thickBot="1">
      <c r="A8" s="178"/>
      <c r="B8" s="178"/>
      <c r="C8" s="178"/>
      <c r="D8" s="178"/>
      <c r="E8" s="178"/>
      <c r="F8" s="178"/>
      <c r="G8" s="178"/>
      <c r="H8" s="178"/>
      <c r="I8" s="178"/>
      <c r="J8" s="6"/>
    </row>
    <row r="9" spans="1:12" ht="30.75" thickBot="1">
      <c r="A9" s="193" t="s">
        <v>55</v>
      </c>
      <c r="B9" s="194" t="s">
        <v>83</v>
      </c>
      <c r="C9" s="194" t="s">
        <v>52</v>
      </c>
      <c r="D9" s="194" t="s">
        <v>57</v>
      </c>
      <c r="E9" s="194" t="s">
        <v>80</v>
      </c>
      <c r="F9" s="195" t="s">
        <v>87</v>
      </c>
      <c r="G9" s="194" t="s">
        <v>58</v>
      </c>
      <c r="H9" s="194" t="s">
        <v>111</v>
      </c>
      <c r="I9" s="196" t="s">
        <v>90</v>
      </c>
      <c r="J9" s="6"/>
      <c r="K9" s="257" t="s">
        <v>108</v>
      </c>
    </row>
    <row r="10" spans="1:12" ht="15.75">
      <c r="A10" s="437"/>
      <c r="B10" s="182"/>
      <c r="C10" s="438"/>
      <c r="D10" s="439"/>
      <c r="E10" s="440"/>
      <c r="F10" s="441"/>
      <c r="G10" s="441"/>
      <c r="H10" s="441"/>
      <c r="I10" s="442"/>
      <c r="J10" s="6"/>
      <c r="K10" s="258">
        <v>5</v>
      </c>
      <c r="L10" s="365" t="s">
        <v>248</v>
      </c>
    </row>
    <row r="11" spans="1:12" ht="15.75">
      <c r="A11" s="190"/>
      <c r="B11" s="379"/>
      <c r="C11" s="382"/>
      <c r="D11" s="386"/>
      <c r="E11" s="393"/>
      <c r="F11" s="387"/>
      <c r="G11" s="387"/>
      <c r="H11" s="387"/>
      <c r="I11" s="388"/>
      <c r="J11" s="51"/>
      <c r="K11" s="58"/>
    </row>
    <row r="12" spans="1:12" ht="15.75">
      <c r="A12" s="190"/>
      <c r="B12" s="379"/>
      <c r="C12" s="382"/>
      <c r="D12" s="386"/>
      <c r="E12" s="393"/>
      <c r="F12" s="387"/>
      <c r="G12" s="387"/>
      <c r="H12" s="387"/>
      <c r="I12" s="388"/>
      <c r="J12" s="51"/>
    </row>
    <row r="13" spans="1:12" ht="15.75">
      <c r="A13" s="190"/>
      <c r="B13" s="379"/>
      <c r="C13" s="382"/>
      <c r="D13" s="386"/>
      <c r="E13" s="393"/>
      <c r="F13" s="387"/>
      <c r="G13" s="387"/>
      <c r="H13" s="387"/>
      <c r="I13" s="388"/>
      <c r="J13" s="6"/>
    </row>
    <row r="14" spans="1:12" ht="15.75">
      <c r="A14" s="190"/>
      <c r="B14" s="379"/>
      <c r="C14" s="382"/>
      <c r="D14" s="386"/>
      <c r="E14" s="393"/>
      <c r="F14" s="387"/>
      <c r="G14" s="387"/>
      <c r="H14" s="387"/>
      <c r="I14" s="388"/>
      <c r="J14" s="6"/>
    </row>
    <row r="15" spans="1:12" ht="15.75">
      <c r="A15" s="190"/>
      <c r="B15" s="379"/>
      <c r="C15" s="382"/>
      <c r="D15" s="386"/>
      <c r="E15" s="393"/>
      <c r="F15" s="387"/>
      <c r="G15" s="387"/>
      <c r="H15" s="387"/>
      <c r="I15" s="388"/>
      <c r="J15" s="6"/>
    </row>
    <row r="16" spans="1:12" ht="15.75">
      <c r="A16" s="190"/>
      <c r="B16" s="379"/>
      <c r="C16" s="382"/>
      <c r="D16" s="386"/>
      <c r="E16" s="393"/>
      <c r="F16" s="387"/>
      <c r="G16" s="387"/>
      <c r="H16" s="387"/>
      <c r="I16" s="388"/>
      <c r="J16" s="6"/>
    </row>
    <row r="17" spans="1:10" ht="15.75">
      <c r="A17" s="190"/>
      <c r="B17" s="379"/>
      <c r="C17" s="394"/>
      <c r="D17" s="386"/>
      <c r="E17" s="393"/>
      <c r="F17" s="387"/>
      <c r="G17" s="387"/>
      <c r="H17" s="387"/>
      <c r="I17" s="388"/>
      <c r="J17" s="6"/>
    </row>
    <row r="18" spans="1:10" s="187" customFormat="1" ht="15.75">
      <c r="A18" s="190"/>
      <c r="B18" s="379"/>
      <c r="C18" s="382"/>
      <c r="D18" s="118"/>
      <c r="E18" s="393"/>
      <c r="F18" s="119"/>
      <c r="G18" s="119"/>
      <c r="H18" s="119"/>
      <c r="I18" s="306"/>
      <c r="J18" s="6"/>
    </row>
    <row r="19" spans="1:10" s="187" customFormat="1" ht="15.75">
      <c r="A19" s="383"/>
      <c r="B19" s="384"/>
      <c r="C19" s="385"/>
      <c r="D19" s="386"/>
      <c r="E19" s="390"/>
      <c r="F19" s="387"/>
      <c r="G19" s="387"/>
      <c r="H19" s="387"/>
      <c r="I19" s="388"/>
      <c r="J19" s="6"/>
    </row>
    <row r="20" spans="1:10" s="187" customFormat="1" ht="16.5" thickBot="1">
      <c r="A20" s="381"/>
      <c r="B20" s="122"/>
      <c r="C20" s="122"/>
      <c r="D20" s="122"/>
      <c r="E20" s="391"/>
      <c r="F20" s="123"/>
      <c r="G20" s="123"/>
      <c r="H20" s="123"/>
      <c r="I20" s="307"/>
      <c r="J20" s="6"/>
    </row>
    <row r="21" spans="1:10" s="187" customFormat="1" ht="16.5" thickBot="1">
      <c r="A21" s="185"/>
      <c r="B21" s="125"/>
      <c r="C21" s="125"/>
      <c r="D21" s="125"/>
      <c r="E21" s="125"/>
      <c r="F21" s="125"/>
      <c r="G21" s="125"/>
      <c r="H21" s="377" t="str">
        <f>"Total "&amp;LEFT(A7,2)</f>
        <v>Total I7</v>
      </c>
      <c r="I21" s="378">
        <f>SUM(I10:I20)</f>
        <v>0</v>
      </c>
      <c r="J21" s="6"/>
    </row>
    <row r="22" spans="1:10" s="187" customFormat="1" ht="15.75">
      <c r="A22" s="44"/>
      <c r="B22" s="44"/>
      <c r="C22" s="44"/>
      <c r="D22" s="44"/>
      <c r="E22" s="44"/>
      <c r="F22" s="44"/>
      <c r="G22" s="44"/>
      <c r="H22" s="44"/>
      <c r="I22" s="45"/>
      <c r="J22" s="6"/>
    </row>
    <row r="23" spans="1:10" s="187" customFormat="1" ht="15.75">
      <c r="A23" s="49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498"/>
      <c r="C23" s="498"/>
      <c r="D23" s="498"/>
      <c r="E23" s="498"/>
      <c r="F23" s="498"/>
      <c r="G23" s="498"/>
      <c r="H23" s="498"/>
      <c r="I23" s="498"/>
      <c r="J23" s="6"/>
    </row>
    <row r="24" spans="1:10" s="187" customFormat="1" ht="15.75">
      <c r="A24" s="46"/>
      <c r="B24"/>
      <c r="C24"/>
      <c r="D24"/>
      <c r="E24"/>
      <c r="F24"/>
      <c r="G24"/>
      <c r="H24"/>
      <c r="I24"/>
      <c r="J24" s="6"/>
    </row>
    <row r="25" spans="1:10" s="187" customFormat="1" ht="15.75">
      <c r="A25" s="46"/>
      <c r="B25"/>
      <c r="C25"/>
      <c r="D25"/>
      <c r="E25"/>
      <c r="F25"/>
      <c r="G25"/>
      <c r="H25"/>
      <c r="I25"/>
      <c r="J25" s="6"/>
    </row>
    <row r="26" spans="1:10" s="187" customFormat="1" ht="15.75">
      <c r="A26"/>
      <c r="B26"/>
      <c r="C26"/>
      <c r="D26"/>
      <c r="E26"/>
      <c r="F26"/>
      <c r="G26"/>
      <c r="H26"/>
      <c r="I26"/>
      <c r="J26" s="6"/>
    </row>
    <row r="27" spans="1:10" s="187" customFormat="1" ht="15.75">
      <c r="A27"/>
      <c r="B27"/>
      <c r="C27"/>
      <c r="D27"/>
      <c r="E27"/>
      <c r="F27"/>
      <c r="G27"/>
      <c r="H27"/>
      <c r="I27"/>
      <c r="J27" s="6"/>
    </row>
    <row r="28" spans="1:10" s="187" customFormat="1" ht="15.75">
      <c r="A28"/>
      <c r="B28"/>
      <c r="C28"/>
      <c r="D28"/>
      <c r="E28"/>
      <c r="F28"/>
      <c r="G28"/>
      <c r="H28"/>
      <c r="I28"/>
      <c r="J28" s="6"/>
    </row>
    <row r="29" spans="1:10" s="187" customFormat="1" ht="15.75">
      <c r="A29"/>
      <c r="B29"/>
      <c r="C29"/>
      <c r="D29"/>
      <c r="E29"/>
      <c r="F29"/>
      <c r="G29"/>
      <c r="H29"/>
      <c r="I29"/>
      <c r="J29" s="6"/>
    </row>
    <row r="30" spans="1:10" s="187" customFormat="1" ht="15.75">
      <c r="A30"/>
      <c r="B30"/>
      <c r="C30"/>
      <c r="D30"/>
      <c r="E30"/>
      <c r="F30"/>
      <c r="G30"/>
      <c r="H30"/>
      <c r="I30"/>
      <c r="J30" s="6"/>
    </row>
    <row r="31" spans="1:10" s="187" customFormat="1" ht="15.75">
      <c r="A31"/>
      <c r="B31"/>
      <c r="C31"/>
      <c r="D31"/>
      <c r="E31"/>
      <c r="F31"/>
      <c r="G31"/>
      <c r="H31"/>
      <c r="I31"/>
      <c r="J31" s="6"/>
    </row>
    <row r="32" spans="1:10" s="187" customFormat="1" ht="15.75">
      <c r="A32"/>
      <c r="B32"/>
      <c r="C32"/>
      <c r="D32"/>
      <c r="E32"/>
      <c r="F32"/>
      <c r="G32"/>
      <c r="H32"/>
      <c r="I32"/>
      <c r="J32" s="6"/>
    </row>
    <row r="33" spans="1:10" s="187" customFormat="1" ht="15.75">
      <c r="A33"/>
      <c r="B33"/>
      <c r="C33"/>
      <c r="D33"/>
      <c r="E33"/>
      <c r="F33"/>
      <c r="G33"/>
      <c r="H33"/>
      <c r="I33"/>
      <c r="J33" s="6"/>
    </row>
    <row r="34" spans="1:10" s="187" customFormat="1" ht="15.75">
      <c r="A34"/>
      <c r="B34"/>
      <c r="C34"/>
      <c r="D34"/>
      <c r="E34"/>
      <c r="F34"/>
      <c r="G34"/>
      <c r="H34"/>
      <c r="I34"/>
      <c r="J34" s="6"/>
    </row>
    <row r="35" spans="1:10" s="187" customFormat="1" ht="15.75">
      <c r="A35"/>
      <c r="B35"/>
      <c r="C35"/>
      <c r="D35"/>
      <c r="E35"/>
      <c r="F35"/>
      <c r="G35"/>
      <c r="H35"/>
      <c r="I35"/>
      <c r="J35" s="6"/>
    </row>
    <row r="36" spans="1:10" s="187" customFormat="1" ht="15.75">
      <c r="A36"/>
      <c r="B36"/>
      <c r="C36"/>
      <c r="D36"/>
      <c r="E36"/>
      <c r="F36"/>
      <c r="G36"/>
      <c r="H36"/>
      <c r="I36"/>
      <c r="J36" s="6"/>
    </row>
    <row r="37" spans="1:10" s="187" customFormat="1" ht="15.75">
      <c r="A37"/>
      <c r="B37"/>
      <c r="C37"/>
      <c r="D37"/>
      <c r="E37"/>
      <c r="F37"/>
      <c r="G37"/>
      <c r="H37"/>
      <c r="I37"/>
      <c r="J37" s="6"/>
    </row>
    <row r="38" spans="1:10" s="187" customFormat="1" ht="15.75">
      <c r="A38"/>
      <c r="B38"/>
      <c r="C38"/>
      <c r="D38"/>
      <c r="E38"/>
      <c r="F38"/>
      <c r="G38"/>
      <c r="H38"/>
      <c r="I38"/>
      <c r="J38" s="6"/>
    </row>
    <row r="39" spans="1:10" s="187" customFormat="1" ht="15.75">
      <c r="A39"/>
      <c r="B39"/>
      <c r="C39"/>
      <c r="D39"/>
      <c r="E39"/>
      <c r="F39"/>
      <c r="G39"/>
      <c r="H39"/>
      <c r="I39"/>
      <c r="J39" s="6"/>
    </row>
    <row r="40" spans="1:10" s="187" customFormat="1" ht="15.75">
      <c r="A40"/>
      <c r="B40"/>
      <c r="C40"/>
      <c r="D40"/>
      <c r="E40"/>
      <c r="F40"/>
      <c r="G40"/>
      <c r="H40"/>
      <c r="I40"/>
      <c r="J40" s="6"/>
    </row>
    <row r="41" spans="1:10" s="187" customFormat="1" ht="15.75">
      <c r="A41"/>
      <c r="B41"/>
      <c r="C41"/>
      <c r="D41"/>
      <c r="E41"/>
      <c r="F41"/>
      <c r="G41"/>
      <c r="H41"/>
      <c r="I41"/>
      <c r="J41" s="6"/>
    </row>
    <row r="42" spans="1:10" s="187" customFormat="1" ht="15.75">
      <c r="A42"/>
      <c r="B42"/>
      <c r="C42"/>
      <c r="D42"/>
      <c r="E42"/>
      <c r="F42"/>
      <c r="G42"/>
      <c r="H42"/>
      <c r="I42"/>
      <c r="J42" s="6"/>
    </row>
    <row r="43" spans="1:10" s="187" customFormat="1" ht="15.75">
      <c r="A43"/>
      <c r="B43"/>
      <c r="C43"/>
      <c r="D43"/>
      <c r="E43"/>
      <c r="F43"/>
      <c r="G43"/>
      <c r="H43"/>
      <c r="I43"/>
      <c r="J43" s="6"/>
    </row>
    <row r="44" spans="1:10" s="187" customFormat="1" ht="15.75">
      <c r="A44"/>
      <c r="B44"/>
      <c r="C44"/>
      <c r="D44"/>
      <c r="E44"/>
      <c r="F44"/>
      <c r="G44"/>
      <c r="H44"/>
      <c r="I44"/>
      <c r="J44" s="6"/>
    </row>
    <row r="45" spans="1:10" s="187" customFormat="1" ht="15.75">
      <c r="A45"/>
      <c r="B45"/>
      <c r="C45"/>
      <c r="D45"/>
      <c r="E45"/>
      <c r="F45"/>
      <c r="G45"/>
      <c r="H45"/>
      <c r="I45"/>
      <c r="J45" s="6"/>
    </row>
    <row r="46" spans="1:10" s="187" customFormat="1" ht="15.75">
      <c r="A46"/>
      <c r="B46"/>
      <c r="C46"/>
      <c r="D46"/>
      <c r="E46"/>
      <c r="F46"/>
      <c r="G46"/>
      <c r="H46"/>
      <c r="I46"/>
      <c r="J46" s="6"/>
    </row>
    <row r="47" spans="1:10" s="187" customFormat="1" ht="15.75">
      <c r="A47"/>
      <c r="B47"/>
      <c r="C47"/>
      <c r="D47"/>
      <c r="E47"/>
      <c r="F47"/>
      <c r="G47"/>
      <c r="H47"/>
      <c r="I47"/>
      <c r="J47" s="6"/>
    </row>
    <row r="48" spans="1:10" s="187" customFormat="1" ht="15.75">
      <c r="A48"/>
      <c r="B48"/>
      <c r="C48"/>
      <c r="D48"/>
      <c r="E48"/>
      <c r="F48"/>
      <c r="G48"/>
      <c r="H48"/>
      <c r="I48"/>
      <c r="J48" s="6"/>
    </row>
    <row r="49" spans="1:10" ht="15.75">
      <c r="J49" s="6"/>
    </row>
    <row r="50" spans="1:10" s="187" customFormat="1" ht="15.75">
      <c r="A50"/>
      <c r="B50"/>
      <c r="C50"/>
      <c r="D50"/>
      <c r="E50"/>
      <c r="F50"/>
      <c r="G50"/>
      <c r="H50"/>
      <c r="I50"/>
      <c r="J50" s="6"/>
    </row>
    <row r="51" spans="1:10" s="187" customFormat="1" ht="15.75">
      <c r="A51"/>
      <c r="B51"/>
      <c r="C51"/>
      <c r="D51"/>
      <c r="E51"/>
      <c r="F51"/>
      <c r="G51"/>
      <c r="H51"/>
      <c r="I51"/>
      <c r="J51" s="6"/>
    </row>
    <row r="52" spans="1:10" s="187" customFormat="1" ht="15.75">
      <c r="A52"/>
      <c r="B52"/>
      <c r="C52"/>
      <c r="D52"/>
      <c r="E52"/>
      <c r="F52"/>
      <c r="G52"/>
      <c r="H52"/>
      <c r="I52"/>
      <c r="J52" s="6"/>
    </row>
    <row r="53" spans="1:10" s="187" customFormat="1" ht="15.75">
      <c r="A53"/>
      <c r="B53"/>
      <c r="C53"/>
      <c r="D53"/>
      <c r="E53"/>
      <c r="F53"/>
      <c r="G53"/>
      <c r="H53"/>
      <c r="I53"/>
      <c r="J53" s="6"/>
    </row>
    <row r="54" spans="1:10" s="187" customFormat="1" ht="15.75">
      <c r="A54"/>
      <c r="B54"/>
      <c r="C54"/>
      <c r="D54"/>
      <c r="E54"/>
      <c r="F54"/>
      <c r="G54"/>
      <c r="H54"/>
      <c r="I54"/>
      <c r="J54" s="6"/>
    </row>
    <row r="55" spans="1:10" s="187" customFormat="1" ht="15.75">
      <c r="A55"/>
      <c r="B55"/>
      <c r="C55"/>
      <c r="D55"/>
      <c r="E55"/>
      <c r="F55"/>
      <c r="G55"/>
      <c r="H55"/>
      <c r="I55"/>
      <c r="J55" s="6"/>
    </row>
    <row r="56" spans="1:10" s="187" customFormat="1" ht="15.75">
      <c r="A56"/>
      <c r="B56"/>
      <c r="C56"/>
      <c r="D56"/>
      <c r="E56"/>
      <c r="F56"/>
      <c r="G56"/>
      <c r="H56"/>
      <c r="I56"/>
      <c r="J56" s="6"/>
    </row>
    <row r="57" spans="1:10" s="187" customFormat="1" ht="15.75">
      <c r="A57"/>
      <c r="B57"/>
      <c r="C57"/>
      <c r="D57"/>
      <c r="E57"/>
      <c r="F57"/>
      <c r="G57"/>
      <c r="H57"/>
      <c r="I57"/>
      <c r="J57" s="6"/>
    </row>
    <row r="58" spans="1:10" s="187" customFormat="1" ht="15.75">
      <c r="A58"/>
      <c r="B58"/>
      <c r="C58"/>
      <c r="D58"/>
      <c r="E58"/>
      <c r="F58"/>
      <c r="G58"/>
      <c r="H58"/>
      <c r="I58"/>
      <c r="J58" s="6"/>
    </row>
    <row r="59" spans="1:10" s="187" customFormat="1" ht="15.75">
      <c r="A59"/>
      <c r="B59"/>
      <c r="C59"/>
      <c r="D59"/>
      <c r="E59"/>
      <c r="F59"/>
      <c r="G59"/>
      <c r="H59"/>
      <c r="I59"/>
      <c r="J59" s="6"/>
    </row>
    <row r="60" spans="1:10" s="187" customFormat="1" ht="15.75">
      <c r="A60"/>
      <c r="B60"/>
      <c r="C60"/>
      <c r="D60"/>
      <c r="E60"/>
      <c r="F60"/>
      <c r="G60"/>
      <c r="H60"/>
      <c r="I60"/>
      <c r="J60" s="6"/>
    </row>
    <row r="61" spans="1:10" s="187" customFormat="1" ht="15.75">
      <c r="A61"/>
      <c r="B61"/>
      <c r="C61"/>
      <c r="D61"/>
      <c r="E61"/>
      <c r="F61"/>
      <c r="G61"/>
      <c r="H61"/>
      <c r="I61"/>
      <c r="J61" s="6"/>
    </row>
    <row r="62" spans="1:10" ht="15.75">
      <c r="J62" s="6"/>
    </row>
    <row r="63" spans="1:10" ht="15.75">
      <c r="J63" s="6"/>
    </row>
    <row r="65" ht="33.75" customHeight="1"/>
  </sheetData>
  <mergeCells count="3">
    <mergeCell ref="A6:I6"/>
    <mergeCell ref="A7:I7"/>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N27" sqref="N2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25" t="str">
        <f>'Date initiale'!C6&amp;", "&amp;'Date initiale'!C7</f>
        <v>DUȚESCU I. Constantin-Mihăiță, 23</v>
      </c>
      <c r="B4" s="125"/>
      <c r="C4" s="125"/>
    </row>
    <row r="5" spans="1:12" s="187" customFormat="1">
      <c r="A5" s="125"/>
      <c r="B5" s="125"/>
      <c r="C5" s="125"/>
    </row>
    <row r="6" spans="1:12" ht="15.75">
      <c r="A6" s="496" t="s">
        <v>110</v>
      </c>
      <c r="B6" s="496"/>
      <c r="C6" s="496"/>
      <c r="D6" s="496"/>
      <c r="E6" s="496"/>
      <c r="F6" s="496"/>
      <c r="G6" s="496"/>
      <c r="H6" s="496"/>
      <c r="I6" s="496"/>
    </row>
    <row r="7" spans="1:12" ht="15.75">
      <c r="A7" s="499" t="str">
        <f>'Descriere indicatori'!B11&amp;". "&amp;'Descriere indicatori'!C11</f>
        <v xml:space="preserve">I8. Studii in extenso apărute în volume colective publicate la edituri de prestigiu internaţional* </v>
      </c>
      <c r="B7" s="499"/>
      <c r="C7" s="499"/>
      <c r="D7" s="499"/>
      <c r="E7" s="499"/>
      <c r="F7" s="499"/>
      <c r="G7" s="499"/>
      <c r="H7" s="499"/>
      <c r="I7" s="499"/>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57" t="s">
        <v>108</v>
      </c>
    </row>
    <row r="10" spans="1:12">
      <c r="A10" s="111">
        <v>1</v>
      </c>
      <c r="B10" s="126"/>
      <c r="C10" s="147"/>
      <c r="D10" s="146"/>
      <c r="E10" s="376"/>
      <c r="F10" s="120"/>
      <c r="G10" s="120"/>
      <c r="H10" s="120"/>
      <c r="I10" s="313"/>
      <c r="K10" s="258">
        <v>10</v>
      </c>
      <c r="L10" s="365" t="s">
        <v>249</v>
      </c>
    </row>
    <row r="11" spans="1:12">
      <c r="A11" s="172">
        <f>A10+1</f>
        <v>2</v>
      </c>
      <c r="B11" s="170"/>
      <c r="C11" s="117"/>
      <c r="D11" s="170"/>
      <c r="E11" s="118"/>
      <c r="F11" s="119"/>
      <c r="G11" s="119"/>
      <c r="H11" s="119"/>
      <c r="I11" s="306"/>
      <c r="K11" s="58"/>
    </row>
    <row r="12" spans="1:12">
      <c r="A12" s="172">
        <f t="shared" ref="A12:A18" si="0">A11+1</f>
        <v>3</v>
      </c>
      <c r="B12" s="117"/>
      <c r="C12" s="117"/>
      <c r="D12" s="117"/>
      <c r="E12" s="118"/>
      <c r="F12" s="119"/>
      <c r="G12" s="119"/>
      <c r="H12" s="119"/>
      <c r="I12" s="306"/>
    </row>
    <row r="13" spans="1:12">
      <c r="A13" s="172">
        <f t="shared" si="0"/>
        <v>4</v>
      </c>
      <c r="B13" s="117"/>
      <c r="C13" s="117"/>
      <c r="D13" s="117"/>
      <c r="E13" s="118"/>
      <c r="F13" s="119"/>
      <c r="G13" s="119"/>
      <c r="H13" s="119"/>
      <c r="I13" s="306"/>
    </row>
    <row r="14" spans="1:12">
      <c r="A14" s="172">
        <f t="shared" si="0"/>
        <v>5</v>
      </c>
      <c r="B14" s="117"/>
      <c r="C14" s="117"/>
      <c r="D14" s="117"/>
      <c r="E14" s="118"/>
      <c r="F14" s="119"/>
      <c r="G14" s="119"/>
      <c r="H14" s="119"/>
      <c r="I14" s="306"/>
    </row>
    <row r="15" spans="1:12">
      <c r="A15" s="172">
        <f t="shared" si="0"/>
        <v>6</v>
      </c>
      <c r="B15" s="117"/>
      <c r="C15" s="117"/>
      <c r="D15" s="117"/>
      <c r="E15" s="118"/>
      <c r="F15" s="119"/>
      <c r="G15" s="119"/>
      <c r="H15" s="119"/>
      <c r="I15" s="306"/>
    </row>
    <row r="16" spans="1:12">
      <c r="A16" s="172">
        <f t="shared" si="0"/>
        <v>7</v>
      </c>
      <c r="B16" s="117"/>
      <c r="C16" s="117"/>
      <c r="D16" s="117"/>
      <c r="E16" s="118"/>
      <c r="F16" s="119"/>
      <c r="G16" s="119"/>
      <c r="H16" s="119"/>
      <c r="I16" s="306"/>
    </row>
    <row r="17" spans="1:10">
      <c r="A17" s="172">
        <f t="shared" si="0"/>
        <v>8</v>
      </c>
      <c r="B17" s="117"/>
      <c r="C17" s="117"/>
      <c r="D17" s="117"/>
      <c r="E17" s="118"/>
      <c r="F17" s="119"/>
      <c r="G17" s="119"/>
      <c r="H17" s="119"/>
      <c r="I17" s="306"/>
    </row>
    <row r="18" spans="1:10">
      <c r="A18" s="172">
        <f t="shared" si="0"/>
        <v>9</v>
      </c>
      <c r="B18" s="117"/>
      <c r="C18" s="117"/>
      <c r="D18" s="117"/>
      <c r="E18" s="118"/>
      <c r="F18" s="119"/>
      <c r="G18" s="119"/>
      <c r="H18" s="119"/>
      <c r="I18" s="306"/>
    </row>
    <row r="19" spans="1:10" ht="15.75" thickBot="1">
      <c r="A19" s="127">
        <f>A18+1</f>
        <v>10</v>
      </c>
      <c r="B19" s="121"/>
      <c r="C19" s="121"/>
      <c r="D19" s="121"/>
      <c r="E19" s="122"/>
      <c r="F19" s="123"/>
      <c r="G19" s="123"/>
      <c r="H19" s="123"/>
      <c r="I19" s="307"/>
    </row>
    <row r="20" spans="1:10" ht="16.5" thickBot="1">
      <c r="A20" s="348"/>
      <c r="B20" s="125"/>
      <c r="C20" s="125"/>
      <c r="D20" s="125"/>
      <c r="E20" s="125"/>
      <c r="F20" s="125"/>
      <c r="G20" s="125"/>
      <c r="H20" s="128" t="str">
        <f>"Total "&amp;LEFT(A7,2)</f>
        <v>Total I8</v>
      </c>
      <c r="I20" s="129">
        <f>SUM(I10:I19)</f>
        <v>0</v>
      </c>
      <c r="J20" s="6"/>
    </row>
    <row r="22" spans="1:10" ht="33.75" customHeight="1">
      <c r="A22" s="49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8"/>
      <c r="C22" s="498"/>
      <c r="D22" s="498"/>
      <c r="E22" s="498"/>
      <c r="F22" s="498"/>
      <c r="G22" s="498"/>
      <c r="H22" s="498"/>
      <c r="I22" s="49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E10" sqref="E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7" customWidth="1"/>
    <col min="8" max="8" width="10" customWidth="1"/>
    <col min="9" max="10" width="9.710937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25" t="str">
        <f>'Date initiale'!C6&amp;", "&amp;'Date initiale'!C7</f>
        <v>DUȚESCU I. Constantin-Mihăiță, 23</v>
      </c>
      <c r="B4" s="125"/>
      <c r="C4" s="125"/>
    </row>
    <row r="5" spans="1:12" s="187" customFormat="1">
      <c r="A5" s="125"/>
      <c r="B5" s="125"/>
      <c r="C5" s="125"/>
    </row>
    <row r="6" spans="1:12" ht="15.75">
      <c r="A6" s="496" t="s">
        <v>110</v>
      </c>
      <c r="B6" s="496"/>
      <c r="C6" s="496"/>
      <c r="D6" s="496"/>
      <c r="E6" s="496"/>
      <c r="F6" s="496"/>
      <c r="G6" s="496"/>
      <c r="H6" s="496"/>
      <c r="I6" s="496"/>
    </row>
    <row r="7" spans="1:12" ht="15.75" customHeight="1">
      <c r="A7" s="499" t="str">
        <f>'Descriere indicatori'!B12&amp;". "&amp;'Descriere indicatori'!C12</f>
        <v xml:space="preserve">I9. Studii in extenso apărute în volume colective publicate la edituri de prestigiu naţional* </v>
      </c>
      <c r="B7" s="499"/>
      <c r="C7" s="499"/>
      <c r="D7" s="499"/>
      <c r="E7" s="499"/>
      <c r="F7" s="499"/>
      <c r="G7" s="499"/>
      <c r="H7" s="499"/>
      <c r="I7" s="499"/>
      <c r="J7" s="188"/>
    </row>
    <row r="8" spans="1:12" ht="16.5" thickBot="1">
      <c r="A8" s="186"/>
      <c r="B8" s="186"/>
      <c r="C8" s="186"/>
      <c r="D8" s="186"/>
      <c r="E8" s="186"/>
      <c r="F8" s="186"/>
      <c r="G8" s="177"/>
      <c r="H8" s="186"/>
      <c r="I8" s="186"/>
      <c r="J8" s="186"/>
    </row>
    <row r="9" spans="1:12" ht="30.75" thickBot="1">
      <c r="A9" s="160" t="s">
        <v>55</v>
      </c>
      <c r="B9" s="161" t="s">
        <v>83</v>
      </c>
      <c r="C9" s="161" t="s">
        <v>56</v>
      </c>
      <c r="D9" s="161" t="s">
        <v>57</v>
      </c>
      <c r="E9" s="161" t="s">
        <v>80</v>
      </c>
      <c r="F9" s="162" t="s">
        <v>87</v>
      </c>
      <c r="G9" s="161" t="s">
        <v>58</v>
      </c>
      <c r="H9" s="161" t="s">
        <v>111</v>
      </c>
      <c r="I9" s="163" t="s">
        <v>90</v>
      </c>
      <c r="K9" s="257" t="s">
        <v>108</v>
      </c>
    </row>
    <row r="10" spans="1:12" ht="75">
      <c r="A10" s="189">
        <v>1</v>
      </c>
      <c r="B10" s="126" t="s">
        <v>281</v>
      </c>
      <c r="C10" s="147" t="s">
        <v>288</v>
      </c>
      <c r="D10" s="146" t="s">
        <v>286</v>
      </c>
      <c r="E10" s="376" t="s">
        <v>287</v>
      </c>
      <c r="F10" s="120">
        <v>2018</v>
      </c>
      <c r="G10" s="120">
        <v>222</v>
      </c>
      <c r="H10" s="120">
        <v>8</v>
      </c>
      <c r="I10" s="313">
        <v>7</v>
      </c>
      <c r="K10" s="258">
        <v>7</v>
      </c>
      <c r="L10" s="365" t="s">
        <v>249</v>
      </c>
    </row>
    <row r="11" spans="1:12">
      <c r="A11" s="190">
        <f>A10+1</f>
        <v>2</v>
      </c>
      <c r="B11" s="170"/>
      <c r="C11" s="170"/>
      <c r="D11" s="170"/>
      <c r="E11" s="183"/>
      <c r="F11" s="119"/>
      <c r="G11" s="119"/>
      <c r="H11" s="119"/>
      <c r="I11" s="306"/>
      <c r="K11" s="58"/>
    </row>
    <row r="12" spans="1:12">
      <c r="A12" s="190">
        <f t="shared" ref="A12:A19" si="0">A11+1</f>
        <v>3</v>
      </c>
      <c r="B12" s="170"/>
      <c r="C12" s="117"/>
      <c r="D12" s="170"/>
      <c r="E12" s="183"/>
      <c r="F12" s="119"/>
      <c r="G12" s="119"/>
      <c r="H12" s="119"/>
      <c r="I12" s="306"/>
    </row>
    <row r="13" spans="1:12">
      <c r="A13" s="190">
        <f t="shared" si="0"/>
        <v>4</v>
      </c>
      <c r="B13" s="170"/>
      <c r="C13" s="117"/>
      <c r="D13" s="170"/>
      <c r="E13" s="183"/>
      <c r="F13" s="119"/>
      <c r="G13" s="119"/>
      <c r="H13" s="119"/>
      <c r="I13" s="306"/>
    </row>
    <row r="14" spans="1:12">
      <c r="A14" s="190">
        <f t="shared" si="0"/>
        <v>5</v>
      </c>
      <c r="B14" s="191"/>
      <c r="C14" s="191"/>
      <c r="D14" s="191"/>
      <c r="E14" s="191"/>
      <c r="F14" s="191"/>
      <c r="G14" s="119"/>
      <c r="H14" s="191"/>
      <c r="I14" s="317"/>
    </row>
    <row r="15" spans="1:12">
      <c r="A15" s="190">
        <f t="shared" si="0"/>
        <v>6</v>
      </c>
      <c r="B15" s="191"/>
      <c r="C15" s="191"/>
      <c r="D15" s="191"/>
      <c r="E15" s="191"/>
      <c r="F15" s="191"/>
      <c r="G15" s="119"/>
      <c r="H15" s="191"/>
      <c r="I15" s="317"/>
    </row>
    <row r="16" spans="1:12">
      <c r="A16" s="190">
        <f t="shared" si="0"/>
        <v>7</v>
      </c>
      <c r="B16" s="191"/>
      <c r="C16" s="191"/>
      <c r="D16" s="191"/>
      <c r="E16" s="191"/>
      <c r="F16" s="191"/>
      <c r="G16" s="119"/>
      <c r="H16" s="191"/>
      <c r="I16" s="317"/>
    </row>
    <row r="17" spans="1:10">
      <c r="A17" s="190">
        <f t="shared" si="0"/>
        <v>8</v>
      </c>
      <c r="B17" s="191"/>
      <c r="C17" s="191"/>
      <c r="D17" s="191"/>
      <c r="E17" s="191"/>
      <c r="F17" s="191"/>
      <c r="G17" s="119"/>
      <c r="H17" s="191"/>
      <c r="I17" s="317"/>
    </row>
    <row r="18" spans="1:10">
      <c r="A18" s="190">
        <f t="shared" si="0"/>
        <v>9</v>
      </c>
      <c r="B18" s="191"/>
      <c r="C18" s="191"/>
      <c r="D18" s="191"/>
      <c r="E18" s="191"/>
      <c r="F18" s="191"/>
      <c r="G18" s="119"/>
      <c r="H18" s="191"/>
      <c r="I18" s="317"/>
    </row>
    <row r="19" spans="1:10" ht="15.75" thickBot="1">
      <c r="A19" s="155">
        <f t="shared" si="0"/>
        <v>10</v>
      </c>
      <c r="B19" s="192"/>
      <c r="C19" s="192"/>
      <c r="D19" s="192"/>
      <c r="E19" s="192"/>
      <c r="F19" s="192"/>
      <c r="G19" s="123"/>
      <c r="H19" s="192"/>
      <c r="I19" s="318"/>
    </row>
    <row r="20" spans="1:10" s="187" customFormat="1" ht="16.5" thickBot="1">
      <c r="A20" s="348"/>
      <c r="B20" s="125"/>
      <c r="C20" s="125"/>
      <c r="D20" s="125"/>
      <c r="E20" s="125"/>
      <c r="F20" s="125"/>
      <c r="G20" s="125"/>
      <c r="H20" s="128" t="str">
        <f>"Total "&amp;LEFT(A7,2)</f>
        <v>Total I9</v>
      </c>
      <c r="I20" s="129">
        <f>SUM(I10:I19)</f>
        <v>7</v>
      </c>
      <c r="J20" s="6"/>
    </row>
    <row r="22" spans="1:10" ht="33.75" customHeight="1">
      <c r="A22" s="49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8"/>
      <c r="C22" s="498"/>
      <c r="D22" s="498"/>
      <c r="E22" s="498"/>
      <c r="F22" s="498"/>
      <c r="G22" s="498"/>
      <c r="H22" s="498"/>
      <c r="I22" s="49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7" workbookViewId="0">
      <selection activeCell="K16" sqref="K1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25" t="str">
        <f>'Date initiale'!C6&amp;", "&amp;'Date initiale'!C7</f>
        <v>DUȚESCU I. Constantin-Mihăiță, 23</v>
      </c>
      <c r="B4" s="125"/>
      <c r="C4" s="125"/>
    </row>
    <row r="5" spans="1:12" s="187" customFormat="1">
      <c r="A5" s="125"/>
      <c r="B5" s="125"/>
      <c r="C5" s="125"/>
    </row>
    <row r="6" spans="1:12" ht="15.75">
      <c r="A6" s="496" t="s">
        <v>110</v>
      </c>
      <c r="B6" s="496"/>
      <c r="C6" s="496"/>
      <c r="D6" s="496"/>
      <c r="E6" s="496"/>
      <c r="F6" s="496"/>
      <c r="G6" s="496"/>
      <c r="H6" s="496"/>
      <c r="I6" s="496"/>
    </row>
    <row r="7" spans="1:12" ht="39" customHeight="1">
      <c r="A7" s="499" t="str">
        <f>'Descriere indicatori'!B13&amp;". "&amp;'Descriere indicatori'!C13</f>
        <v xml:space="preserve">I10. Studii in extenso apărute în volume colective publicate la edituri recunoscute în domeniu*, precum şi studiile aferente proiectelor* </v>
      </c>
      <c r="B7" s="499"/>
      <c r="C7" s="499"/>
      <c r="D7" s="499"/>
      <c r="E7" s="499"/>
      <c r="F7" s="499"/>
      <c r="G7" s="499"/>
      <c r="H7" s="499"/>
      <c r="I7" s="499"/>
    </row>
    <row r="8" spans="1:12" s="187" customFormat="1" ht="17.25" customHeight="1" thickBot="1">
      <c r="A8" s="39"/>
      <c r="B8" s="186"/>
      <c r="C8" s="186"/>
      <c r="D8" s="186"/>
      <c r="E8" s="186"/>
      <c r="F8" s="186"/>
      <c r="G8" s="186"/>
      <c r="H8" s="186"/>
      <c r="I8" s="186"/>
    </row>
    <row r="9" spans="1:12" ht="30.75" thickBot="1">
      <c r="A9" s="193" t="s">
        <v>55</v>
      </c>
      <c r="B9" s="194" t="s">
        <v>83</v>
      </c>
      <c r="C9" s="194" t="s">
        <v>56</v>
      </c>
      <c r="D9" s="194" t="s">
        <v>57</v>
      </c>
      <c r="E9" s="194" t="s">
        <v>80</v>
      </c>
      <c r="F9" s="195" t="s">
        <v>87</v>
      </c>
      <c r="G9" s="194" t="s">
        <v>58</v>
      </c>
      <c r="H9" s="194" t="s">
        <v>111</v>
      </c>
      <c r="I9" s="196" t="s">
        <v>90</v>
      </c>
      <c r="K9" s="257" t="s">
        <v>108</v>
      </c>
    </row>
    <row r="10" spans="1:12" ht="60">
      <c r="A10" s="189">
        <v>1</v>
      </c>
      <c r="B10" s="113" t="s">
        <v>277</v>
      </c>
      <c r="C10" s="396" t="s">
        <v>339</v>
      </c>
      <c r="D10" s="232" t="s">
        <v>341</v>
      </c>
      <c r="E10" s="397" t="s">
        <v>340</v>
      </c>
      <c r="F10" s="233">
        <v>2016</v>
      </c>
      <c r="G10" s="233" t="s">
        <v>382</v>
      </c>
      <c r="H10" s="233" t="s">
        <v>373</v>
      </c>
      <c r="I10" s="328">
        <v>7</v>
      </c>
      <c r="J10" s="201"/>
      <c r="K10" s="258" t="s">
        <v>160</v>
      </c>
      <c r="L10" s="365" t="s">
        <v>250</v>
      </c>
    </row>
    <row r="11" spans="1:12" ht="60">
      <c r="A11" s="234">
        <f>A10+1</f>
        <v>2</v>
      </c>
      <c r="B11" s="148" t="s">
        <v>277</v>
      </c>
      <c r="C11" s="171" t="s">
        <v>376</v>
      </c>
      <c r="D11" s="118" t="s">
        <v>369</v>
      </c>
      <c r="E11" s="389" t="s">
        <v>370</v>
      </c>
      <c r="F11" s="171" t="s">
        <v>371</v>
      </c>
      <c r="G11" s="171" t="s">
        <v>382</v>
      </c>
      <c r="H11" s="171" t="s">
        <v>372</v>
      </c>
      <c r="I11" s="312">
        <v>5</v>
      </c>
      <c r="J11" s="201"/>
      <c r="K11" s="58"/>
      <c r="L11" s="365" t="s">
        <v>251</v>
      </c>
    </row>
    <row r="12" spans="1:12" ht="90">
      <c r="A12" s="234">
        <f t="shared" ref="A12:A16" si="0">A11+1</f>
        <v>3</v>
      </c>
      <c r="B12" s="148" t="s">
        <v>375</v>
      </c>
      <c r="C12" s="148" t="s">
        <v>377</v>
      </c>
      <c r="D12" s="148" t="s">
        <v>374</v>
      </c>
      <c r="E12" s="398">
        <v>2000000811093</v>
      </c>
      <c r="F12" s="119">
        <v>2016</v>
      </c>
      <c r="G12" s="119">
        <v>144</v>
      </c>
      <c r="H12" s="119"/>
      <c r="I12" s="306">
        <v>5</v>
      </c>
    </row>
    <row r="13" spans="1:12" ht="60">
      <c r="A13" s="234">
        <f t="shared" si="0"/>
        <v>4</v>
      </c>
      <c r="B13" s="148" t="s">
        <v>277</v>
      </c>
      <c r="C13" s="118" t="s">
        <v>380</v>
      </c>
      <c r="D13" s="148" t="s">
        <v>379</v>
      </c>
      <c r="E13" s="389" t="s">
        <v>378</v>
      </c>
      <c r="F13" s="119">
        <v>2017</v>
      </c>
      <c r="G13" s="119" t="s">
        <v>382</v>
      </c>
      <c r="H13" s="119"/>
      <c r="I13" s="306">
        <v>5</v>
      </c>
    </row>
    <row r="14" spans="1:12" ht="90">
      <c r="A14" s="234">
        <f t="shared" si="0"/>
        <v>5</v>
      </c>
      <c r="B14" s="148" t="s">
        <v>277</v>
      </c>
      <c r="C14" s="118" t="s">
        <v>381</v>
      </c>
      <c r="D14" s="386" t="s">
        <v>290</v>
      </c>
      <c r="E14" s="398" t="s">
        <v>366</v>
      </c>
      <c r="F14" s="387">
        <v>2018</v>
      </c>
      <c r="G14" s="387">
        <v>6</v>
      </c>
      <c r="H14" s="387"/>
      <c r="I14" s="388">
        <v>5</v>
      </c>
    </row>
    <row r="15" spans="1:12" ht="60">
      <c r="A15" s="234">
        <v>6</v>
      </c>
      <c r="B15" s="148" t="s">
        <v>277</v>
      </c>
      <c r="C15" s="118" t="s">
        <v>488</v>
      </c>
      <c r="D15" s="118" t="s">
        <v>489</v>
      </c>
      <c r="E15" s="389" t="s">
        <v>490</v>
      </c>
      <c r="F15" s="119">
        <v>2006</v>
      </c>
      <c r="G15" s="119"/>
      <c r="H15" s="119">
        <v>2</v>
      </c>
      <c r="I15" s="306">
        <v>5</v>
      </c>
    </row>
    <row r="16" spans="1:12" ht="30.75" thickBot="1">
      <c r="A16" s="235">
        <f t="shared" si="0"/>
        <v>7</v>
      </c>
      <c r="B16" s="156" t="s">
        <v>277</v>
      </c>
      <c r="C16" s="121" t="s">
        <v>507</v>
      </c>
      <c r="D16" s="475" t="s">
        <v>508</v>
      </c>
      <c r="E16" s="398" t="s">
        <v>506</v>
      </c>
      <c r="F16" s="123">
        <v>2005</v>
      </c>
      <c r="G16" s="123"/>
      <c r="H16" s="123"/>
      <c r="I16" s="307">
        <v>5</v>
      </c>
    </row>
    <row r="17" spans="1:9" ht="15.75" thickBot="1">
      <c r="A17" s="185"/>
      <c r="B17" s="236"/>
      <c r="C17" s="154"/>
      <c r="D17" s="185"/>
      <c r="E17" s="185"/>
      <c r="F17" s="185"/>
      <c r="G17" s="185"/>
      <c r="H17" s="377" t="str">
        <f>"Total "&amp;LEFT(A7,3)</f>
        <v>Total I10</v>
      </c>
      <c r="I17" s="395">
        <f>SUM(I10:I16)</f>
        <v>37</v>
      </c>
    </row>
    <row r="18" spans="1:9">
      <c r="A18" s="22"/>
      <c r="B18" s="16"/>
      <c r="C18" s="18"/>
      <c r="D18" s="22"/>
    </row>
    <row r="19" spans="1:9" ht="33.75" customHeight="1">
      <c r="A19" s="49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9" s="498"/>
      <c r="C19" s="498"/>
      <c r="D19" s="498"/>
      <c r="E19" s="498"/>
      <c r="F19" s="498"/>
      <c r="G19" s="498"/>
      <c r="H19" s="498"/>
      <c r="I19" s="498"/>
    </row>
    <row r="20" spans="1:9" ht="48" customHeight="1">
      <c r="A20" s="49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0" s="498"/>
      <c r="C20" s="498"/>
      <c r="D20" s="498"/>
      <c r="E20" s="498"/>
      <c r="F20" s="498"/>
      <c r="G20" s="498"/>
      <c r="H20" s="498"/>
      <c r="I20" s="498"/>
    </row>
    <row r="21" spans="1:9">
      <c r="A21" s="22"/>
      <c r="B21" s="18"/>
      <c r="C21" s="18"/>
      <c r="D21" s="22"/>
    </row>
    <row r="22" spans="1:9">
      <c r="A22" s="22"/>
      <c r="B22" s="18"/>
      <c r="C22" s="18"/>
    </row>
  </sheetData>
  <mergeCells count="4">
    <mergeCell ref="A6:I6"/>
    <mergeCell ref="A7:I7"/>
    <mergeCell ref="A19:I19"/>
    <mergeCell ref="A20:I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topLeftCell="A4" workbookViewId="0">
      <selection activeCell="M17" sqref="M17"/>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25" t="str">
        <f>'Date initiale'!C6&amp;", "&amp;'Date initiale'!C7</f>
        <v>DUȚESCU I. Constantin-Mihăiță, 23</v>
      </c>
      <c r="B4" s="125"/>
      <c r="C4" s="125"/>
    </row>
    <row r="5" spans="1:12" s="187" customFormat="1">
      <c r="A5" s="125"/>
      <c r="B5" s="125"/>
      <c r="C5" s="125"/>
    </row>
    <row r="6" spans="1:12" ht="15.75">
      <c r="A6" s="496" t="s">
        <v>110</v>
      </c>
      <c r="B6" s="496"/>
      <c r="C6" s="496"/>
      <c r="D6" s="496"/>
      <c r="E6" s="496"/>
      <c r="F6" s="496"/>
      <c r="G6" s="496"/>
      <c r="H6" s="496"/>
      <c r="I6" s="496"/>
      <c r="J6" s="40"/>
    </row>
    <row r="7" spans="1:12" ht="39" customHeight="1">
      <c r="A7" s="49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99"/>
      <c r="C7" s="499"/>
      <c r="D7" s="499"/>
      <c r="E7" s="499"/>
      <c r="F7" s="499"/>
      <c r="G7" s="499"/>
      <c r="H7" s="499"/>
      <c r="I7" s="499"/>
      <c r="J7" s="39"/>
    </row>
    <row r="8" spans="1:12" ht="19.5" customHeight="1" thickBot="1">
      <c r="A8" s="64"/>
      <c r="B8" s="64"/>
      <c r="C8" s="64"/>
      <c r="D8" s="64"/>
      <c r="E8" s="64"/>
      <c r="F8" s="64"/>
      <c r="G8" s="64"/>
      <c r="H8" s="64"/>
      <c r="I8" s="64"/>
      <c r="J8" s="39"/>
    </row>
    <row r="9" spans="1:12" ht="63" customHeight="1" thickBot="1">
      <c r="A9" s="224" t="s">
        <v>55</v>
      </c>
      <c r="B9" s="225" t="s">
        <v>83</v>
      </c>
      <c r="C9" s="226" t="s">
        <v>52</v>
      </c>
      <c r="D9" s="226" t="s">
        <v>134</v>
      </c>
      <c r="E9" s="225" t="s">
        <v>87</v>
      </c>
      <c r="F9" s="226" t="s">
        <v>53</v>
      </c>
      <c r="G9" s="226" t="s">
        <v>79</v>
      </c>
      <c r="H9" s="225" t="s">
        <v>54</v>
      </c>
      <c r="I9" s="231" t="s">
        <v>147</v>
      </c>
      <c r="J9" s="2"/>
      <c r="K9" s="257" t="s">
        <v>108</v>
      </c>
    </row>
    <row r="10" spans="1:12" ht="63">
      <c r="A10" s="66">
        <v>1</v>
      </c>
      <c r="B10" s="31" t="s">
        <v>277</v>
      </c>
      <c r="C10" s="53" t="s">
        <v>383</v>
      </c>
      <c r="D10" s="450" t="s">
        <v>384</v>
      </c>
      <c r="E10" s="65">
        <v>2005</v>
      </c>
      <c r="F10" s="399">
        <v>42425</v>
      </c>
      <c r="G10" s="132" t="s">
        <v>385</v>
      </c>
      <c r="H10" s="31"/>
      <c r="I10" s="320">
        <v>5</v>
      </c>
      <c r="K10" s="258" t="s">
        <v>161</v>
      </c>
      <c r="L10" s="365" t="s">
        <v>252</v>
      </c>
    </row>
    <row r="11" spans="1:12" ht="15.75">
      <c r="A11" s="67">
        <f>A10+1</f>
        <v>2</v>
      </c>
      <c r="B11" s="21"/>
      <c r="C11" s="21"/>
      <c r="D11" s="21"/>
      <c r="E11" s="20"/>
      <c r="F11" s="29"/>
      <c r="G11" s="21"/>
      <c r="H11" s="20"/>
      <c r="I11" s="321"/>
      <c r="K11" s="58"/>
    </row>
    <row r="12" spans="1:12" ht="15.75">
      <c r="A12" s="67">
        <f t="shared" ref="A12:A19" si="0">A11+1</f>
        <v>3</v>
      </c>
      <c r="B12" s="21"/>
      <c r="C12" s="21"/>
      <c r="D12" s="21"/>
      <c r="E12" s="20"/>
      <c r="F12" s="24"/>
      <c r="G12" s="21"/>
      <c r="H12" s="20"/>
      <c r="I12" s="321"/>
    </row>
    <row r="13" spans="1:12" ht="15.75">
      <c r="A13" s="67">
        <f t="shared" si="0"/>
        <v>4</v>
      </c>
      <c r="B13" s="21"/>
      <c r="C13" s="21"/>
      <c r="D13" s="21"/>
      <c r="E13" s="21"/>
      <c r="F13" s="24"/>
      <c r="G13" s="21"/>
      <c r="H13" s="21"/>
      <c r="I13" s="321"/>
    </row>
    <row r="14" spans="1:12" ht="15.75">
      <c r="A14" s="67">
        <f t="shared" si="0"/>
        <v>5</v>
      </c>
      <c r="B14" s="21"/>
      <c r="C14" s="21"/>
      <c r="D14" s="21"/>
      <c r="E14" s="21"/>
      <c r="F14" s="21"/>
      <c r="G14" s="21"/>
      <c r="H14" s="21"/>
      <c r="I14" s="321"/>
    </row>
    <row r="15" spans="1:12" ht="15.75">
      <c r="A15" s="67">
        <f t="shared" si="0"/>
        <v>6</v>
      </c>
      <c r="B15" s="20"/>
      <c r="C15" s="21"/>
      <c r="D15" s="21"/>
      <c r="E15" s="20"/>
      <c r="F15" s="20"/>
      <c r="G15" s="20"/>
      <c r="H15" s="20"/>
      <c r="I15" s="321"/>
    </row>
    <row r="16" spans="1:12" ht="15.75">
      <c r="A16" s="67">
        <f t="shared" si="0"/>
        <v>7</v>
      </c>
      <c r="B16" s="20"/>
      <c r="C16" s="20"/>
      <c r="D16" s="21"/>
      <c r="E16" s="20"/>
      <c r="F16" s="20"/>
      <c r="G16" s="21"/>
      <c r="H16" s="20"/>
      <c r="I16" s="321"/>
    </row>
    <row r="17" spans="1:10" ht="15.75">
      <c r="A17" s="67">
        <f t="shared" si="0"/>
        <v>8</v>
      </c>
      <c r="B17" s="21"/>
      <c r="C17" s="21"/>
      <c r="D17" s="21"/>
      <c r="E17" s="20"/>
      <c r="F17" s="20"/>
      <c r="G17" s="21"/>
      <c r="H17" s="20"/>
      <c r="I17" s="321"/>
    </row>
    <row r="18" spans="1:10" ht="15.75">
      <c r="A18" s="67">
        <f t="shared" si="0"/>
        <v>9</v>
      </c>
      <c r="B18" s="21"/>
      <c r="C18" s="21"/>
      <c r="D18" s="21"/>
      <c r="E18" s="21"/>
      <c r="F18" s="29"/>
      <c r="G18" s="23"/>
      <c r="H18" s="21"/>
      <c r="I18" s="322"/>
      <c r="J18" s="25"/>
    </row>
    <row r="19" spans="1:10" ht="16.5" thickBot="1">
      <c r="A19" s="68">
        <f t="shared" si="0"/>
        <v>10</v>
      </c>
      <c r="B19" s="52"/>
      <c r="C19" s="69"/>
      <c r="D19" s="52"/>
      <c r="E19" s="52"/>
      <c r="F19" s="69"/>
      <c r="G19" s="69"/>
      <c r="H19" s="69"/>
      <c r="I19" s="323"/>
    </row>
    <row r="20" spans="1:10" ht="16.5" thickBot="1">
      <c r="A20" s="347"/>
      <c r="C20" s="22"/>
      <c r="D20" s="27"/>
      <c r="E20" s="18"/>
      <c r="H20" s="128" t="str">
        <f>"Total "&amp;LEFT(A7,4)</f>
        <v>Total I11a</v>
      </c>
      <c r="I20" s="369">
        <f>SUM(I10:I19)</f>
        <v>5</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17"/>
  <sheetViews>
    <sheetView topLeftCell="A5" workbookViewId="0">
      <selection activeCell="D20" sqref="D2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7" customWidth="1"/>
    <col min="8" max="8" width="9.7109375" customWidth="1"/>
  </cols>
  <sheetData>
    <row r="1" spans="1:11" ht="15.75">
      <c r="A1" s="251" t="str">
        <f>'Date initiale'!C3</f>
        <v>Universitatea de Arhitectură și Urbanism "Ion Mincu" București</v>
      </c>
      <c r="B1" s="251"/>
      <c r="C1" s="251"/>
      <c r="D1" s="17"/>
    </row>
    <row r="2" spans="1:11" ht="15.75">
      <c r="A2" s="251" t="str">
        <f>'Date initiale'!B4&amp;" "&amp;'Date initiale'!C4</f>
        <v>Facultatea ARHITECTURA</v>
      </c>
      <c r="B2" s="251"/>
      <c r="C2" s="251"/>
      <c r="D2" s="17"/>
    </row>
    <row r="3" spans="1:11" ht="15.75">
      <c r="A3" s="251" t="str">
        <f>'Date initiale'!B5&amp;" "&amp;'Date initiale'!C5</f>
        <v>Departamentul Bazele Proiectării de Arhitectură</v>
      </c>
      <c r="B3" s="251"/>
      <c r="C3" s="251"/>
      <c r="D3" s="17"/>
    </row>
    <row r="4" spans="1:11">
      <c r="A4" s="125" t="str">
        <f>'Date initiale'!C6&amp;", "&amp;'Date initiale'!C7</f>
        <v>DUȚESCU I. Constantin-Mihăiță, 23</v>
      </c>
      <c r="B4" s="125"/>
      <c r="C4" s="125"/>
    </row>
    <row r="5" spans="1:11" s="187" customFormat="1">
      <c r="A5" s="125"/>
      <c r="B5" s="125"/>
      <c r="C5" s="125"/>
    </row>
    <row r="6" spans="1:11" ht="15.75">
      <c r="A6" s="496" t="s">
        <v>110</v>
      </c>
      <c r="B6" s="496"/>
      <c r="C6" s="496"/>
      <c r="D6" s="496"/>
      <c r="E6" s="496"/>
      <c r="F6" s="496"/>
      <c r="G6" s="496"/>
      <c r="H6" s="496"/>
      <c r="I6" s="40"/>
      <c r="J6" s="40"/>
    </row>
    <row r="7" spans="1:11" ht="48" customHeight="1">
      <c r="A7" s="49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99"/>
      <c r="C7" s="499"/>
      <c r="D7" s="499"/>
      <c r="E7" s="499"/>
      <c r="F7" s="499"/>
      <c r="G7" s="499"/>
      <c r="H7" s="499"/>
      <c r="I7" s="188"/>
      <c r="J7" s="188"/>
    </row>
    <row r="8" spans="1:11" ht="21.75" customHeight="1" thickBot="1">
      <c r="A8" s="62"/>
      <c r="B8" s="62"/>
      <c r="C8" s="62"/>
      <c r="D8" s="62"/>
      <c r="E8" s="62"/>
      <c r="F8" s="62"/>
      <c r="G8" s="62"/>
      <c r="H8" s="62"/>
    </row>
    <row r="9" spans="1:11" ht="30.75" thickBot="1">
      <c r="A9" s="193" t="s">
        <v>55</v>
      </c>
      <c r="B9" s="403" t="s">
        <v>83</v>
      </c>
      <c r="C9" s="403" t="s">
        <v>136</v>
      </c>
      <c r="D9" s="403" t="s">
        <v>137</v>
      </c>
      <c r="E9" s="403" t="s">
        <v>75</v>
      </c>
      <c r="F9" s="403" t="s">
        <v>76</v>
      </c>
      <c r="G9" s="448" t="s">
        <v>135</v>
      </c>
      <c r="H9" s="405" t="s">
        <v>147</v>
      </c>
      <c r="J9" s="257" t="s">
        <v>108</v>
      </c>
    </row>
    <row r="10" spans="1:11" ht="60">
      <c r="A10" s="242">
        <v>1</v>
      </c>
      <c r="B10" s="150" t="s">
        <v>277</v>
      </c>
      <c r="C10" s="239" t="s">
        <v>386</v>
      </c>
      <c r="D10" s="239" t="s">
        <v>387</v>
      </c>
      <c r="E10" s="239">
        <v>2007</v>
      </c>
      <c r="F10" s="239" t="s">
        <v>388</v>
      </c>
      <c r="G10" s="239" t="s">
        <v>389</v>
      </c>
      <c r="H10" s="447">
        <v>15</v>
      </c>
      <c r="J10" s="258" t="s">
        <v>253</v>
      </c>
      <c r="K10" s="365" t="s">
        <v>256</v>
      </c>
    </row>
    <row r="11" spans="1:11" ht="60">
      <c r="A11" s="204">
        <f>A10+1</f>
        <v>2</v>
      </c>
      <c r="B11" s="171" t="s">
        <v>277</v>
      </c>
      <c r="C11" s="136" t="s">
        <v>515</v>
      </c>
      <c r="D11" s="136" t="s">
        <v>482</v>
      </c>
      <c r="E11" s="136">
        <v>2016</v>
      </c>
      <c r="F11" s="136" t="s">
        <v>477</v>
      </c>
      <c r="G11" s="136" t="s">
        <v>478</v>
      </c>
      <c r="H11" s="333">
        <v>8</v>
      </c>
      <c r="J11" s="258" t="s">
        <v>254</v>
      </c>
    </row>
    <row r="12" spans="1:11" ht="60">
      <c r="A12" s="204">
        <f t="shared" ref="A12:A13" si="0">A11+1</f>
        <v>3</v>
      </c>
      <c r="B12" s="171" t="s">
        <v>277</v>
      </c>
      <c r="C12" s="207" t="s">
        <v>481</v>
      </c>
      <c r="D12" s="136" t="s">
        <v>482</v>
      </c>
      <c r="E12" s="207">
        <v>2007</v>
      </c>
      <c r="F12" s="208" t="s">
        <v>483</v>
      </c>
      <c r="G12" s="136" t="s">
        <v>480</v>
      </c>
      <c r="H12" s="333">
        <v>8</v>
      </c>
      <c r="I12" s="26"/>
      <c r="J12" s="258" t="s">
        <v>255</v>
      </c>
    </row>
    <row r="13" spans="1:11" ht="75.75" thickBot="1">
      <c r="A13" s="209">
        <f t="shared" si="0"/>
        <v>4</v>
      </c>
      <c r="B13" s="443" t="s">
        <v>277</v>
      </c>
      <c r="C13" s="221" t="s">
        <v>485</v>
      </c>
      <c r="D13" s="143" t="s">
        <v>479</v>
      </c>
      <c r="E13" s="143">
        <v>2006</v>
      </c>
      <c r="F13" s="222" t="s">
        <v>483</v>
      </c>
      <c r="G13" s="222" t="s">
        <v>484</v>
      </c>
      <c r="H13" s="453">
        <v>8</v>
      </c>
      <c r="I13" s="26"/>
    </row>
    <row r="14" spans="1:11" ht="15.75" thickBot="1">
      <c r="A14" s="211"/>
      <c r="B14" s="211"/>
      <c r="C14" s="211"/>
      <c r="D14" s="211"/>
      <c r="E14" s="211"/>
      <c r="F14" s="212"/>
      <c r="G14" s="407" t="str">
        <f>"Total "&amp;LEFT(A7,4)</f>
        <v>Total I11b</v>
      </c>
      <c r="H14" s="449">
        <f>SUM(H10:H13)</f>
        <v>39</v>
      </c>
    </row>
    <row r="15" spans="1:11" ht="15.75">
      <c r="A15" s="30"/>
      <c r="B15" s="30"/>
      <c r="C15" s="30"/>
      <c r="D15" s="30"/>
      <c r="E15" s="30"/>
      <c r="F15" s="30"/>
      <c r="G15" s="30"/>
      <c r="H15" s="30"/>
    </row>
    <row r="17" spans="9:9">
      <c r="I17" s="29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7"/>
  <sheetViews>
    <sheetView topLeftCell="A5" workbookViewId="0">
      <selection activeCell="K15" sqref="K15"/>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51" t="str">
        <f>'Date initiale'!C3</f>
        <v>Universitatea de Arhitectură și Urbanism "Ion Mincu" București</v>
      </c>
      <c r="B1" s="251"/>
      <c r="C1" s="251"/>
    </row>
    <row r="2" spans="1:10">
      <c r="A2" s="251" t="str">
        <f>'Date initiale'!B4&amp;" "&amp;'Date initiale'!C4</f>
        <v>Facultatea ARHITECTURA</v>
      </c>
      <c r="B2" s="251"/>
      <c r="C2" s="251"/>
    </row>
    <row r="3" spans="1:10">
      <c r="A3" s="251" t="str">
        <f>'Date initiale'!B5&amp;" "&amp;'Date initiale'!C5</f>
        <v>Departamentul Bazele Proiectării de Arhitectură</v>
      </c>
      <c r="B3" s="251"/>
      <c r="C3" s="251"/>
    </row>
    <row r="4" spans="1:10">
      <c r="A4" s="125" t="str">
        <f>'Date initiale'!C6&amp;", "&amp;'Date initiale'!C7</f>
        <v>DUȚESCU I. Constantin-Mihăiță, 23</v>
      </c>
      <c r="B4" s="125"/>
      <c r="C4" s="125"/>
    </row>
    <row r="5" spans="1:10" s="187" customFormat="1">
      <c r="A5" s="125"/>
      <c r="B5" s="125"/>
      <c r="C5" s="125"/>
    </row>
    <row r="6" spans="1:10" ht="15.75">
      <c r="A6" s="501" t="s">
        <v>110</v>
      </c>
      <c r="B6" s="501"/>
      <c r="C6" s="501"/>
      <c r="D6" s="501"/>
      <c r="E6" s="501"/>
      <c r="F6" s="501"/>
      <c r="G6" s="501"/>
    </row>
    <row r="7" spans="1:10" ht="15.75">
      <c r="A7" s="499" t="str">
        <f>'Descriere indicatori'!B14&amp;"c. "&amp;'Descriere indicatori'!C16</f>
        <v>I11c. Susţinere comunicare publică în cadrul conferinţelor, colocviilor, seminariilor internaţionale/naţionale</v>
      </c>
      <c r="B7" s="499"/>
      <c r="C7" s="499"/>
      <c r="D7" s="499"/>
      <c r="E7" s="499"/>
      <c r="F7" s="499"/>
      <c r="G7" s="499"/>
      <c r="H7" s="188"/>
    </row>
    <row r="8" spans="1:10" s="187" customFormat="1" ht="16.5" thickBot="1">
      <c r="A8" s="186"/>
      <c r="B8" s="186"/>
      <c r="C8" s="186"/>
      <c r="D8" s="186"/>
      <c r="E8" s="186"/>
      <c r="F8" s="186"/>
      <c r="G8" s="186"/>
      <c r="H8" s="186"/>
    </row>
    <row r="9" spans="1:10" ht="30.75" thickBot="1">
      <c r="A9" s="160" t="s">
        <v>55</v>
      </c>
      <c r="B9" s="214" t="s">
        <v>83</v>
      </c>
      <c r="C9" s="214" t="s">
        <v>73</v>
      </c>
      <c r="D9" s="214" t="s">
        <v>74</v>
      </c>
      <c r="E9" s="214" t="s">
        <v>75</v>
      </c>
      <c r="F9" s="214" t="s">
        <v>76</v>
      </c>
      <c r="G9" s="231" t="s">
        <v>147</v>
      </c>
      <c r="I9" s="257" t="s">
        <v>108</v>
      </c>
    </row>
    <row r="10" spans="1:10">
      <c r="A10" s="454">
        <v>1</v>
      </c>
      <c r="B10" s="455" t="s">
        <v>277</v>
      </c>
      <c r="C10" s="456" t="s">
        <v>390</v>
      </c>
      <c r="D10" s="457" t="s">
        <v>391</v>
      </c>
      <c r="E10" s="264">
        <v>2005</v>
      </c>
      <c r="F10" s="458">
        <v>42425</v>
      </c>
      <c r="G10" s="330">
        <v>3</v>
      </c>
      <c r="I10" s="258" t="s">
        <v>163</v>
      </c>
      <c r="J10" s="365" t="s">
        <v>257</v>
      </c>
    </row>
    <row r="11" spans="1:10" ht="60">
      <c r="A11" s="216">
        <f>A10+1</f>
        <v>2</v>
      </c>
      <c r="B11" s="203" t="s">
        <v>277</v>
      </c>
      <c r="C11" s="400" t="s">
        <v>392</v>
      </c>
      <c r="D11" s="401" t="s">
        <v>393</v>
      </c>
      <c r="E11" s="217">
        <v>2006</v>
      </c>
      <c r="F11" s="218" t="s">
        <v>394</v>
      </c>
      <c r="G11" s="326">
        <v>5</v>
      </c>
    </row>
    <row r="12" spans="1:10" ht="30">
      <c r="A12" s="216">
        <f t="shared" ref="A12:A14" si="0">A11+1</f>
        <v>3</v>
      </c>
      <c r="B12" s="203" t="s">
        <v>277</v>
      </c>
      <c r="C12" s="401" t="s">
        <v>395</v>
      </c>
      <c r="D12" s="401" t="s">
        <v>396</v>
      </c>
      <c r="E12" s="217">
        <v>2006</v>
      </c>
      <c r="F12" s="218" t="s">
        <v>397</v>
      </c>
      <c r="G12" s="326">
        <v>3</v>
      </c>
    </row>
    <row r="13" spans="1:10" ht="45">
      <c r="A13" s="216">
        <f t="shared" si="0"/>
        <v>4</v>
      </c>
      <c r="B13" s="400" t="s">
        <v>398</v>
      </c>
      <c r="C13" s="136" t="s">
        <v>399</v>
      </c>
      <c r="D13" s="136" t="s">
        <v>400</v>
      </c>
      <c r="E13" s="136">
        <v>2010</v>
      </c>
      <c r="F13" s="136" t="s">
        <v>401</v>
      </c>
      <c r="G13" s="312">
        <f>3/4</f>
        <v>0.75</v>
      </c>
    </row>
    <row r="14" spans="1:10" ht="45">
      <c r="A14" s="216">
        <f t="shared" si="0"/>
        <v>5</v>
      </c>
      <c r="B14" s="136" t="s">
        <v>277</v>
      </c>
      <c r="C14" s="136" t="s">
        <v>402</v>
      </c>
      <c r="D14" s="136" t="s">
        <v>403</v>
      </c>
      <c r="E14" s="136">
        <v>2011</v>
      </c>
      <c r="F14" s="219" t="s">
        <v>408</v>
      </c>
      <c r="G14" s="312">
        <v>5</v>
      </c>
    </row>
    <row r="15" spans="1:10" ht="30">
      <c r="A15" s="216">
        <v>6</v>
      </c>
      <c r="B15" s="136" t="s">
        <v>277</v>
      </c>
      <c r="C15" s="136" t="s">
        <v>517</v>
      </c>
      <c r="D15" s="136" t="s">
        <v>474</v>
      </c>
      <c r="E15" s="136">
        <v>2019</v>
      </c>
      <c r="F15" s="205" t="s">
        <v>475</v>
      </c>
      <c r="G15" s="312">
        <v>3</v>
      </c>
    </row>
    <row r="16" spans="1:10" s="187" customFormat="1">
      <c r="A16" s="216">
        <v>7</v>
      </c>
      <c r="B16" s="136" t="s">
        <v>277</v>
      </c>
      <c r="C16" s="136" t="s">
        <v>342</v>
      </c>
      <c r="D16" s="136" t="s">
        <v>542</v>
      </c>
      <c r="E16" s="136">
        <v>2018</v>
      </c>
      <c r="F16" s="205" t="s">
        <v>534</v>
      </c>
      <c r="G16" s="312">
        <v>3</v>
      </c>
    </row>
    <row r="17" spans="1:7" s="187" customFormat="1" ht="30">
      <c r="A17" s="216">
        <v>8</v>
      </c>
      <c r="B17" s="136" t="s">
        <v>277</v>
      </c>
      <c r="C17" s="136" t="s">
        <v>541</v>
      </c>
      <c r="D17" s="136" t="s">
        <v>543</v>
      </c>
      <c r="E17" s="136">
        <v>2022</v>
      </c>
      <c r="F17" s="205" t="s">
        <v>544</v>
      </c>
      <c r="G17" s="312">
        <v>3</v>
      </c>
    </row>
    <row r="18" spans="1:7" ht="105">
      <c r="A18" s="216">
        <v>9</v>
      </c>
      <c r="B18" s="171" t="s">
        <v>277</v>
      </c>
      <c r="C18" s="207" t="s">
        <v>492</v>
      </c>
      <c r="D18" s="207" t="s">
        <v>516</v>
      </c>
      <c r="E18" s="207">
        <v>2017</v>
      </c>
      <c r="F18" s="207" t="s">
        <v>486</v>
      </c>
      <c r="G18" s="312">
        <v>5</v>
      </c>
    </row>
    <row r="19" spans="1:7" s="187" customFormat="1" ht="60">
      <c r="A19" s="216">
        <v>10</v>
      </c>
      <c r="B19" s="171" t="s">
        <v>277</v>
      </c>
      <c r="C19" s="207" t="s">
        <v>404</v>
      </c>
      <c r="D19" s="207" t="s">
        <v>487</v>
      </c>
      <c r="E19" s="136">
        <v>2013</v>
      </c>
      <c r="F19" s="402" t="s">
        <v>405</v>
      </c>
      <c r="G19" s="452">
        <v>5</v>
      </c>
    </row>
    <row r="20" spans="1:7" ht="90.75" thickBot="1">
      <c r="A20" s="220">
        <v>11</v>
      </c>
      <c r="B20" s="443" t="s">
        <v>277</v>
      </c>
      <c r="C20" s="143" t="s">
        <v>406</v>
      </c>
      <c r="D20" s="143" t="s">
        <v>510</v>
      </c>
      <c r="E20" s="143">
        <v>2015</v>
      </c>
      <c r="F20" s="143" t="s">
        <v>407</v>
      </c>
      <c r="G20" s="325">
        <v>3</v>
      </c>
    </row>
    <row r="21" spans="1:7" ht="15.75" thickBot="1">
      <c r="A21" s="470"/>
      <c r="B21" s="212"/>
      <c r="C21" s="212"/>
      <c r="D21" s="223"/>
      <c r="E21" s="212"/>
      <c r="F21" s="407" t="str">
        <f>"Total "&amp;LEFT(A7,4)</f>
        <v>Total I11c</v>
      </c>
      <c r="G21" s="408">
        <f>SUM(G10:G20)</f>
        <v>38.75</v>
      </c>
    </row>
    <row r="22" spans="1:7">
      <c r="A22" s="238"/>
      <c r="D22" s="35"/>
    </row>
    <row r="23" spans="1:7">
      <c r="D23" s="35"/>
    </row>
    <row r="24" spans="1:7">
      <c r="B24" s="35"/>
      <c r="D24" s="35"/>
    </row>
    <row r="25" spans="1:7">
      <c r="B25" s="35"/>
      <c r="D25" s="35"/>
    </row>
    <row r="26" spans="1:7">
      <c r="B26" s="18"/>
      <c r="D26" s="18"/>
    </row>
    <row r="27" spans="1:7">
      <c r="B2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51" t="str">
        <f>'Date initiale'!C3</f>
        <v>Universitatea de Arhitectură și Urbanism "Ion Mincu" București</v>
      </c>
      <c r="B1" s="251"/>
      <c r="C1" s="251"/>
      <c r="D1" s="17"/>
      <c r="E1" s="17"/>
      <c r="F1" s="17"/>
    </row>
    <row r="2" spans="1:11" ht="15.75">
      <c r="A2" s="251" t="str">
        <f>'Date initiale'!B4&amp;" "&amp;'Date initiale'!C4</f>
        <v>Facultatea ARHITECTURA</v>
      </c>
      <c r="B2" s="251"/>
      <c r="C2" s="251"/>
      <c r="D2" s="17"/>
      <c r="E2" s="17"/>
      <c r="F2" s="17"/>
    </row>
    <row r="3" spans="1:11" ht="15.75">
      <c r="A3" s="251" t="str">
        <f>'Date initiale'!B5&amp;" "&amp;'Date initiale'!C5</f>
        <v>Departamentul Bazele Proiectării de Arhitectură</v>
      </c>
      <c r="B3" s="251"/>
      <c r="C3" s="251"/>
      <c r="D3" s="17"/>
      <c r="E3" s="17"/>
      <c r="F3" s="17"/>
    </row>
    <row r="4" spans="1:11" ht="15.75">
      <c r="A4" s="252" t="str">
        <f>'Date initiale'!C6&amp;", "&amp;'Date initiale'!C7</f>
        <v>DUȚESCU I. Constantin-Mihăiță, 23</v>
      </c>
      <c r="B4" s="252"/>
      <c r="C4" s="252"/>
      <c r="D4" s="17"/>
      <c r="E4" s="17"/>
      <c r="F4" s="17"/>
    </row>
    <row r="5" spans="1:11" s="187" customFormat="1" ht="15.75">
      <c r="A5" s="252"/>
      <c r="B5" s="252"/>
      <c r="C5" s="252"/>
      <c r="D5" s="17"/>
      <c r="E5" s="17"/>
      <c r="F5" s="17"/>
    </row>
    <row r="6" spans="1:11" ht="15.75">
      <c r="A6" s="496" t="s">
        <v>110</v>
      </c>
      <c r="B6" s="496"/>
      <c r="C6" s="496"/>
      <c r="D6" s="496"/>
      <c r="E6" s="496"/>
      <c r="F6" s="496"/>
      <c r="G6" s="496"/>
      <c r="H6" s="496"/>
    </row>
    <row r="7" spans="1:11" ht="50.25" customHeight="1">
      <c r="A7" s="49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99"/>
      <c r="C7" s="499"/>
      <c r="D7" s="499"/>
      <c r="E7" s="499"/>
      <c r="F7" s="499"/>
      <c r="G7" s="499"/>
      <c r="H7" s="499"/>
      <c r="I7" s="33"/>
      <c r="K7" s="33"/>
    </row>
    <row r="8" spans="1:11" ht="16.5" thickBot="1">
      <c r="A8" s="55"/>
      <c r="B8" s="55"/>
      <c r="C8" s="55"/>
      <c r="D8" s="55"/>
      <c r="E8" s="55"/>
      <c r="F8" s="55"/>
      <c r="G8" s="55"/>
      <c r="H8" s="55"/>
    </row>
    <row r="9" spans="1:11" ht="46.5" customHeight="1" thickBot="1">
      <c r="A9" s="193" t="s">
        <v>55</v>
      </c>
      <c r="B9" s="214" t="s">
        <v>72</v>
      </c>
      <c r="C9" s="230" t="s">
        <v>70</v>
      </c>
      <c r="D9" s="230" t="s">
        <v>71</v>
      </c>
      <c r="E9" s="214" t="s">
        <v>139</v>
      </c>
      <c r="F9" s="214" t="s">
        <v>138</v>
      </c>
      <c r="G9" s="230" t="s">
        <v>87</v>
      </c>
      <c r="H9" s="231" t="s">
        <v>147</v>
      </c>
      <c r="J9" s="257" t="s">
        <v>108</v>
      </c>
    </row>
    <row r="10" spans="1:11">
      <c r="A10" s="202">
        <v>1</v>
      </c>
      <c r="B10" s="132"/>
      <c r="C10" s="132"/>
      <c r="D10" s="132"/>
      <c r="E10" s="132"/>
      <c r="F10" s="132"/>
      <c r="G10" s="132"/>
      <c r="H10" s="327"/>
      <c r="J10" s="258" t="s">
        <v>164</v>
      </c>
      <c r="K10" s="365" t="s">
        <v>258</v>
      </c>
    </row>
    <row r="11" spans="1:11">
      <c r="A11" s="228">
        <f>A10+1</f>
        <v>2</v>
      </c>
      <c r="B11" s="136"/>
      <c r="C11" s="136"/>
      <c r="D11" s="136"/>
      <c r="E11" s="136"/>
      <c r="F11" s="136"/>
      <c r="G11" s="136"/>
      <c r="H11" s="312"/>
      <c r="J11" s="58"/>
    </row>
    <row r="12" spans="1:11">
      <c r="A12" s="228">
        <f t="shared" ref="A12:A19" si="0">A11+1</f>
        <v>3</v>
      </c>
      <c r="B12" s="136"/>
      <c r="C12" s="136"/>
      <c r="D12" s="136"/>
      <c r="E12" s="136"/>
      <c r="F12" s="136"/>
      <c r="G12" s="136"/>
      <c r="H12" s="312"/>
    </row>
    <row r="13" spans="1:11">
      <c r="A13" s="228">
        <f t="shared" si="0"/>
        <v>4</v>
      </c>
      <c r="B13" s="205"/>
      <c r="C13" s="136"/>
      <c r="D13" s="136"/>
      <c r="E13" s="136"/>
      <c r="F13" s="136"/>
      <c r="G13" s="136"/>
      <c r="H13" s="312"/>
    </row>
    <row r="14" spans="1:11">
      <c r="A14" s="228">
        <f t="shared" si="0"/>
        <v>5</v>
      </c>
      <c r="B14" s="205"/>
      <c r="C14" s="136"/>
      <c r="D14" s="136"/>
      <c r="E14" s="136"/>
      <c r="F14" s="136"/>
      <c r="G14" s="136"/>
      <c r="H14" s="312"/>
    </row>
    <row r="15" spans="1:11">
      <c r="A15" s="228">
        <f t="shared" si="0"/>
        <v>6</v>
      </c>
      <c r="B15" s="136"/>
      <c r="C15" s="136"/>
      <c r="D15" s="136"/>
      <c r="E15" s="136"/>
      <c r="F15" s="136"/>
      <c r="G15" s="136"/>
      <c r="H15" s="312"/>
    </row>
    <row r="16" spans="1:11" s="187" customFormat="1">
      <c r="A16" s="228">
        <f t="shared" si="0"/>
        <v>7</v>
      </c>
      <c r="B16" s="205"/>
      <c r="C16" s="136"/>
      <c r="D16" s="136"/>
      <c r="E16" s="136"/>
      <c r="F16" s="136"/>
      <c r="G16" s="136"/>
      <c r="H16" s="312"/>
    </row>
    <row r="17" spans="1:8" s="187" customFormat="1">
      <c r="A17" s="228">
        <f t="shared" si="0"/>
        <v>8</v>
      </c>
      <c r="B17" s="136"/>
      <c r="C17" s="136"/>
      <c r="D17" s="136"/>
      <c r="E17" s="136"/>
      <c r="F17" s="136"/>
      <c r="G17" s="136"/>
      <c r="H17" s="312"/>
    </row>
    <row r="18" spans="1:8">
      <c r="A18" s="229">
        <f t="shared" si="0"/>
        <v>9</v>
      </c>
      <c r="B18" s="205"/>
      <c r="C18" s="136"/>
      <c r="D18" s="136"/>
      <c r="E18" s="136"/>
      <c r="F18" s="136"/>
      <c r="G18" s="136"/>
      <c r="H18" s="316"/>
    </row>
    <row r="19" spans="1:8" ht="15.75" thickBot="1">
      <c r="A19" s="220">
        <f t="shared" si="0"/>
        <v>10</v>
      </c>
      <c r="B19" s="222"/>
      <c r="C19" s="221"/>
      <c r="D19" s="143"/>
      <c r="E19" s="143"/>
      <c r="F19" s="143"/>
      <c r="G19" s="143"/>
      <c r="H19" s="325"/>
    </row>
    <row r="20" spans="1:8" ht="15.75" thickBot="1">
      <c r="A20" s="342"/>
      <c r="B20" s="212"/>
      <c r="C20" s="212"/>
      <c r="D20" s="212"/>
      <c r="E20" s="212"/>
      <c r="F20" s="212"/>
      <c r="G20" s="164" t="str">
        <f>"Total "&amp;LEFT(A7,3)</f>
        <v>Total I12</v>
      </c>
      <c r="H20" s="165">
        <f>SUM(H10:H19)</f>
        <v>0</v>
      </c>
    </row>
    <row r="22" spans="1:8" ht="53.25" customHeight="1">
      <c r="A22" s="49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8"/>
      <c r="C22" s="498"/>
      <c r="D22" s="498"/>
      <c r="E22" s="498"/>
      <c r="F22" s="498"/>
      <c r="G22" s="498"/>
      <c r="H22" s="49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tabSelected="1" zoomScale="130" zoomScaleNormal="130" workbookViewId="0">
      <selection activeCell="F22" sqref="F22"/>
    </sheetView>
  </sheetViews>
  <sheetFormatPr defaultRowHeight="15"/>
  <cols>
    <col min="1" max="1" width="9.140625" style="187"/>
    <col min="2" max="2" width="28.5703125" customWidth="1"/>
    <col min="3" max="3" width="39" customWidth="1"/>
  </cols>
  <sheetData>
    <row r="1" spans="2:3">
      <c r="B1" s="91" t="s">
        <v>101</v>
      </c>
    </row>
    <row r="3" spans="2:3" ht="31.5">
      <c r="B3" s="352" t="s">
        <v>91</v>
      </c>
      <c r="C3" s="74" t="s">
        <v>102</v>
      </c>
    </row>
    <row r="4" spans="2:3" ht="15.75">
      <c r="B4" s="352" t="s">
        <v>92</v>
      </c>
      <c r="C4" s="356" t="s">
        <v>51</v>
      </c>
    </row>
    <row r="5" spans="2:3" ht="15.75">
      <c r="B5" s="352" t="s">
        <v>93</v>
      </c>
      <c r="C5" s="356" t="s">
        <v>272</v>
      </c>
    </row>
    <row r="6" spans="2:3" ht="15.75">
      <c r="B6" s="353" t="s">
        <v>96</v>
      </c>
      <c r="C6" s="451" t="s">
        <v>533</v>
      </c>
    </row>
    <row r="7" spans="2:3" ht="15.75">
      <c r="B7" s="352" t="s">
        <v>176</v>
      </c>
      <c r="C7" s="356">
        <v>23</v>
      </c>
    </row>
    <row r="8" spans="2:3" ht="15.75">
      <c r="B8" s="352" t="s">
        <v>105</v>
      </c>
      <c r="C8" s="356" t="s">
        <v>143</v>
      </c>
    </row>
    <row r="9" spans="2:3" ht="15.75">
      <c r="B9" s="354" t="s">
        <v>95</v>
      </c>
      <c r="C9" s="357" t="s">
        <v>532</v>
      </c>
    </row>
    <row r="10" spans="2:3" ht="15" customHeight="1">
      <c r="B10" s="354" t="s">
        <v>94</v>
      </c>
      <c r="C10" s="358"/>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58"/>
  <sheetViews>
    <sheetView workbookViewId="0">
      <selection activeCell="F87" sqref="F87"/>
    </sheetView>
  </sheetViews>
  <sheetFormatPr defaultRowHeight="15"/>
  <cols>
    <col min="1" max="1" width="5.140625" customWidth="1"/>
    <col min="2" max="2" width="7.140625" customWidth="1"/>
    <col min="3" max="3" width="48.42578125" customWidth="1"/>
    <col min="4" max="4" width="20.85546875" customWidth="1"/>
    <col min="5" max="5" width="14.28515625" customWidth="1"/>
    <col min="6" max="6" width="11.85546875" style="187" customWidth="1"/>
    <col min="7" max="7" width="10" customWidth="1"/>
    <col min="8" max="8" width="7.85546875" customWidth="1"/>
  </cols>
  <sheetData>
    <row r="1" spans="1:11" ht="15.75">
      <c r="A1" s="251" t="str">
        <f>'Date initiale'!C3</f>
        <v>Universitatea de Arhitectură și Urbanism "Ion Mincu" București</v>
      </c>
      <c r="B1" s="251"/>
      <c r="C1" s="251"/>
      <c r="D1" s="17"/>
    </row>
    <row r="2" spans="1:11" ht="15.75">
      <c r="A2" s="251" t="str">
        <f>'Date initiale'!B4&amp;" "&amp;'Date initiale'!C4</f>
        <v>Facultatea ARHITECTURA</v>
      </c>
      <c r="B2" s="251"/>
      <c r="C2" s="251"/>
      <c r="D2" s="17"/>
    </row>
    <row r="3" spans="1:11" ht="15.75">
      <c r="A3" s="251" t="str">
        <f>'Date initiale'!B5&amp;" "&amp;'Date initiale'!C5</f>
        <v>Departamentul Bazele Proiectării de Arhitectură</v>
      </c>
      <c r="B3" s="251"/>
      <c r="C3" s="251"/>
      <c r="D3" s="17"/>
    </row>
    <row r="4" spans="1:11">
      <c r="A4" s="125" t="str">
        <f>'Date initiale'!C6&amp;", "&amp;'Date initiale'!C7</f>
        <v>DUȚESCU I. Constantin-Mihăiță, 23</v>
      </c>
      <c r="B4" s="125"/>
      <c r="C4" s="125"/>
    </row>
    <row r="5" spans="1:11" s="187" customFormat="1">
      <c r="A5" s="125"/>
      <c r="B5" s="125"/>
      <c r="C5" s="125"/>
    </row>
    <row r="6" spans="1:11" ht="15.75">
      <c r="A6" s="502" t="s">
        <v>110</v>
      </c>
      <c r="B6" s="502"/>
      <c r="C6" s="502"/>
      <c r="D6" s="502"/>
      <c r="E6" s="502"/>
      <c r="F6" s="502"/>
      <c r="G6" s="502"/>
      <c r="H6" s="502"/>
    </row>
    <row r="7" spans="1:11" ht="43.5" customHeight="1">
      <c r="A7" s="49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99"/>
      <c r="C7" s="499"/>
      <c r="D7" s="499"/>
      <c r="E7" s="499"/>
      <c r="F7" s="499"/>
      <c r="G7" s="499"/>
      <c r="H7" s="499"/>
    </row>
    <row r="8" spans="1:11" ht="20.25" customHeight="1" thickBot="1">
      <c r="A8" s="55"/>
      <c r="B8" s="55"/>
      <c r="C8" s="55"/>
      <c r="D8" s="55"/>
      <c r="E8" s="55"/>
      <c r="F8" s="55"/>
      <c r="G8" s="55"/>
      <c r="H8" s="55"/>
    </row>
    <row r="9" spans="1:11" ht="51.75" customHeight="1" thickBot="1">
      <c r="A9" s="160" t="s">
        <v>55</v>
      </c>
      <c r="B9" s="214" t="s">
        <v>72</v>
      </c>
      <c r="C9" s="230" t="s">
        <v>70</v>
      </c>
      <c r="D9" s="230" t="s">
        <v>71</v>
      </c>
      <c r="E9" s="214" t="s">
        <v>139</v>
      </c>
      <c r="F9" s="214" t="s">
        <v>138</v>
      </c>
      <c r="G9" s="230" t="s">
        <v>87</v>
      </c>
      <c r="H9" s="231" t="s">
        <v>147</v>
      </c>
      <c r="J9" s="257" t="s">
        <v>108</v>
      </c>
    </row>
    <row r="10" spans="1:11" ht="44.25" customHeight="1">
      <c r="A10" s="468">
        <v>1</v>
      </c>
      <c r="B10" s="132"/>
      <c r="C10" s="132" t="s">
        <v>598</v>
      </c>
      <c r="D10" s="132" t="s">
        <v>409</v>
      </c>
      <c r="E10" s="132" t="s">
        <v>411</v>
      </c>
      <c r="F10" s="132" t="s">
        <v>410</v>
      </c>
      <c r="G10" s="132" t="s">
        <v>522</v>
      </c>
      <c r="H10" s="469">
        <v>15</v>
      </c>
      <c r="J10" s="258" t="s">
        <v>162</v>
      </c>
      <c r="K10" t="s">
        <v>258</v>
      </c>
    </row>
    <row r="11" spans="1:11" ht="41.25" customHeight="1">
      <c r="A11" s="229">
        <f>A10+1</f>
        <v>2</v>
      </c>
      <c r="B11" s="136"/>
      <c r="C11" s="136" t="s">
        <v>597</v>
      </c>
      <c r="D11" s="136" t="s">
        <v>409</v>
      </c>
      <c r="E11" s="136" t="s">
        <v>411</v>
      </c>
      <c r="F11" s="136" t="s">
        <v>410</v>
      </c>
      <c r="G11" s="136" t="s">
        <v>412</v>
      </c>
      <c r="H11" s="316">
        <v>15</v>
      </c>
    </row>
    <row r="12" spans="1:11" ht="39.75" customHeight="1">
      <c r="A12" s="229">
        <f t="shared" ref="A12:A18" si="0">A11+1</f>
        <v>3</v>
      </c>
      <c r="B12" s="136"/>
      <c r="C12" s="136" t="s">
        <v>596</v>
      </c>
      <c r="D12" s="136" t="s">
        <v>413</v>
      </c>
      <c r="E12" s="136" t="s">
        <v>411</v>
      </c>
      <c r="F12" s="136" t="s">
        <v>410</v>
      </c>
      <c r="G12" s="136" t="s">
        <v>414</v>
      </c>
      <c r="H12" s="316">
        <v>15</v>
      </c>
    </row>
    <row r="13" spans="1:11" ht="39.75" customHeight="1">
      <c r="A13" s="229">
        <f t="shared" si="0"/>
        <v>4</v>
      </c>
      <c r="B13" s="205"/>
      <c r="C13" s="136" t="s">
        <v>595</v>
      </c>
      <c r="D13" s="136" t="s">
        <v>409</v>
      </c>
      <c r="E13" s="136" t="s">
        <v>411</v>
      </c>
      <c r="F13" s="136" t="s">
        <v>410</v>
      </c>
      <c r="G13" s="136" t="s">
        <v>415</v>
      </c>
      <c r="H13" s="316">
        <v>15</v>
      </c>
    </row>
    <row r="14" spans="1:11" ht="69" customHeight="1">
      <c r="A14" s="229">
        <f t="shared" si="0"/>
        <v>5</v>
      </c>
      <c r="B14" s="208"/>
      <c r="C14" s="136" t="s">
        <v>594</v>
      </c>
      <c r="D14" s="136" t="s">
        <v>409</v>
      </c>
      <c r="E14" s="136" t="s">
        <v>416</v>
      </c>
      <c r="F14" s="136" t="s">
        <v>410</v>
      </c>
      <c r="G14" s="136">
        <v>2010</v>
      </c>
      <c r="H14" s="316">
        <v>10</v>
      </c>
    </row>
    <row r="15" spans="1:11" ht="45">
      <c r="A15" s="229">
        <f t="shared" si="0"/>
        <v>6</v>
      </c>
      <c r="B15" s="205"/>
      <c r="C15" s="136" t="s">
        <v>593</v>
      </c>
      <c r="D15" s="136" t="s">
        <v>417</v>
      </c>
      <c r="E15" s="136" t="s">
        <v>418</v>
      </c>
      <c r="F15" s="136" t="s">
        <v>410</v>
      </c>
      <c r="G15" s="136">
        <v>2013</v>
      </c>
      <c r="H15" s="316">
        <v>10</v>
      </c>
    </row>
    <row r="16" spans="1:11" ht="54" customHeight="1">
      <c r="A16" s="229">
        <f t="shared" si="0"/>
        <v>7</v>
      </c>
      <c r="B16" s="205"/>
      <c r="C16" s="136" t="s">
        <v>592</v>
      </c>
      <c r="D16" s="136" t="s">
        <v>409</v>
      </c>
      <c r="E16" s="136" t="s">
        <v>411</v>
      </c>
      <c r="F16" s="136" t="s">
        <v>419</v>
      </c>
      <c r="G16" s="136" t="s">
        <v>420</v>
      </c>
      <c r="H16" s="316">
        <f>15/2</f>
        <v>7.5</v>
      </c>
    </row>
    <row r="17" spans="1:8" ht="35.25" customHeight="1">
      <c r="A17" s="229">
        <f t="shared" si="0"/>
        <v>8</v>
      </c>
      <c r="B17" s="208"/>
      <c r="C17" s="136" t="s">
        <v>591</v>
      </c>
      <c r="D17" s="207" t="s">
        <v>417</v>
      </c>
      <c r="E17" s="207" t="s">
        <v>411</v>
      </c>
      <c r="F17" s="207" t="s">
        <v>410</v>
      </c>
      <c r="G17" s="207" t="s">
        <v>421</v>
      </c>
      <c r="H17" s="316">
        <v>15</v>
      </c>
    </row>
    <row r="18" spans="1:8" ht="38.25" customHeight="1">
      <c r="A18" s="229">
        <f t="shared" si="0"/>
        <v>9</v>
      </c>
      <c r="B18" s="207"/>
      <c r="C18" s="136" t="s">
        <v>590</v>
      </c>
      <c r="D18" s="207" t="s">
        <v>417</v>
      </c>
      <c r="E18" s="207" t="s">
        <v>411</v>
      </c>
      <c r="F18" s="207" t="s">
        <v>419</v>
      </c>
      <c r="G18" s="207" t="s">
        <v>422</v>
      </c>
      <c r="H18" s="324">
        <f>15/2</f>
        <v>7.5</v>
      </c>
    </row>
    <row r="19" spans="1:8" s="187" customFormat="1" ht="39" customHeight="1">
      <c r="A19" s="229">
        <v>10</v>
      </c>
      <c r="B19" s="207"/>
      <c r="C19" s="136" t="s">
        <v>589</v>
      </c>
      <c r="D19" s="207" t="s">
        <v>417</v>
      </c>
      <c r="E19" s="207" t="s">
        <v>411</v>
      </c>
      <c r="F19" s="207" t="s">
        <v>419</v>
      </c>
      <c r="G19" s="207" t="s">
        <v>422</v>
      </c>
      <c r="H19" s="324">
        <f>15/2</f>
        <v>7.5</v>
      </c>
    </row>
    <row r="20" spans="1:8" s="187" customFormat="1" ht="37.5" customHeight="1">
      <c r="A20" s="229">
        <v>11</v>
      </c>
      <c r="B20" s="207"/>
      <c r="C20" s="136" t="s">
        <v>588</v>
      </c>
      <c r="D20" s="207" t="s">
        <v>417</v>
      </c>
      <c r="E20" s="207" t="s">
        <v>411</v>
      </c>
      <c r="F20" s="207" t="s">
        <v>410</v>
      </c>
      <c r="G20" s="207" t="s">
        <v>423</v>
      </c>
      <c r="H20" s="324">
        <v>15</v>
      </c>
    </row>
    <row r="21" spans="1:8" s="187" customFormat="1" ht="30">
      <c r="A21" s="229">
        <v>12</v>
      </c>
      <c r="B21" s="207"/>
      <c r="C21" s="136" t="s">
        <v>587</v>
      </c>
      <c r="D21" s="207" t="s">
        <v>417</v>
      </c>
      <c r="E21" s="207" t="s">
        <v>411</v>
      </c>
      <c r="F21" s="207" t="s">
        <v>410</v>
      </c>
      <c r="G21" s="207" t="s">
        <v>424</v>
      </c>
      <c r="H21" s="324">
        <v>15</v>
      </c>
    </row>
    <row r="22" spans="1:8" s="187" customFormat="1" ht="33.75" customHeight="1">
      <c r="A22" s="229">
        <v>13</v>
      </c>
      <c r="B22" s="207"/>
      <c r="C22" s="136" t="s">
        <v>586</v>
      </c>
      <c r="D22" s="207" t="s">
        <v>417</v>
      </c>
      <c r="E22" s="207" t="s">
        <v>411</v>
      </c>
      <c r="F22" s="207" t="s">
        <v>410</v>
      </c>
      <c r="G22" s="207" t="s">
        <v>425</v>
      </c>
      <c r="H22" s="324">
        <v>15</v>
      </c>
    </row>
    <row r="23" spans="1:8" s="187" customFormat="1" ht="36" customHeight="1">
      <c r="A23" s="229">
        <v>14</v>
      </c>
      <c r="B23" s="207"/>
      <c r="C23" s="207" t="s">
        <v>585</v>
      </c>
      <c r="D23" s="207" t="s">
        <v>417</v>
      </c>
      <c r="E23" s="207" t="s">
        <v>411</v>
      </c>
      <c r="F23" s="207" t="s">
        <v>410</v>
      </c>
      <c r="G23" s="207" t="s">
        <v>426</v>
      </c>
      <c r="H23" s="324">
        <v>15</v>
      </c>
    </row>
    <row r="24" spans="1:8" s="187" customFormat="1" ht="36" customHeight="1">
      <c r="A24" s="229">
        <v>15</v>
      </c>
      <c r="B24" s="207"/>
      <c r="C24" s="207" t="s">
        <v>584</v>
      </c>
      <c r="D24" s="207" t="s">
        <v>417</v>
      </c>
      <c r="E24" s="207" t="s">
        <v>411</v>
      </c>
      <c r="F24" s="207" t="s">
        <v>410</v>
      </c>
      <c r="G24" s="207" t="s">
        <v>427</v>
      </c>
      <c r="H24" s="324">
        <v>15</v>
      </c>
    </row>
    <row r="25" spans="1:8" s="187" customFormat="1" ht="39" customHeight="1">
      <c r="A25" s="229">
        <v>16</v>
      </c>
      <c r="B25" s="207"/>
      <c r="C25" s="207" t="s">
        <v>583</v>
      </c>
      <c r="D25" s="207" t="s">
        <v>417</v>
      </c>
      <c r="E25" s="207" t="s">
        <v>411</v>
      </c>
      <c r="F25" s="207" t="s">
        <v>410</v>
      </c>
      <c r="G25" s="207" t="s">
        <v>427</v>
      </c>
      <c r="H25" s="324">
        <v>15</v>
      </c>
    </row>
    <row r="26" spans="1:8" s="187" customFormat="1" ht="35.25" customHeight="1">
      <c r="A26" s="229">
        <v>17</v>
      </c>
      <c r="B26" s="207"/>
      <c r="C26" s="207" t="s">
        <v>582</v>
      </c>
      <c r="D26" s="207" t="s">
        <v>417</v>
      </c>
      <c r="E26" s="207" t="s">
        <v>411</v>
      </c>
      <c r="F26" s="207" t="s">
        <v>410</v>
      </c>
      <c r="G26" s="207" t="s">
        <v>427</v>
      </c>
      <c r="H26" s="324">
        <v>15</v>
      </c>
    </row>
    <row r="27" spans="1:8" s="187" customFormat="1" ht="35.25" customHeight="1">
      <c r="A27" s="229">
        <v>18</v>
      </c>
      <c r="B27" s="207"/>
      <c r="C27" s="207" t="s">
        <v>581</v>
      </c>
      <c r="D27" s="207" t="s">
        <v>409</v>
      </c>
      <c r="E27" s="207" t="s">
        <v>411</v>
      </c>
      <c r="F27" s="207" t="s">
        <v>410</v>
      </c>
      <c r="G27" s="207" t="s">
        <v>428</v>
      </c>
      <c r="H27" s="324">
        <v>15</v>
      </c>
    </row>
    <row r="28" spans="1:8" s="187" customFormat="1" ht="45">
      <c r="A28" s="229">
        <v>19</v>
      </c>
      <c r="B28" s="207"/>
      <c r="C28" s="207" t="s">
        <v>580</v>
      </c>
      <c r="D28" s="207" t="s">
        <v>409</v>
      </c>
      <c r="E28" s="207" t="s">
        <v>411</v>
      </c>
      <c r="F28" s="207" t="s">
        <v>410</v>
      </c>
      <c r="G28" s="207" t="s">
        <v>427</v>
      </c>
      <c r="H28" s="324">
        <v>15</v>
      </c>
    </row>
    <row r="29" spans="1:8" s="187" customFormat="1" ht="35.25" customHeight="1">
      <c r="A29" s="229">
        <v>20</v>
      </c>
      <c r="B29" s="207"/>
      <c r="C29" s="207" t="s">
        <v>579</v>
      </c>
      <c r="D29" s="207" t="s">
        <v>409</v>
      </c>
      <c r="E29" s="207" t="s">
        <v>411</v>
      </c>
      <c r="F29" s="207" t="s">
        <v>419</v>
      </c>
      <c r="G29" s="207" t="s">
        <v>429</v>
      </c>
      <c r="H29" s="324">
        <v>7.5</v>
      </c>
    </row>
    <row r="30" spans="1:8" s="187" customFormat="1" ht="30">
      <c r="A30" s="229">
        <v>21</v>
      </c>
      <c r="B30" s="207"/>
      <c r="C30" s="207" t="s">
        <v>578</v>
      </c>
      <c r="D30" s="207" t="s">
        <v>430</v>
      </c>
      <c r="E30" s="207" t="s">
        <v>411</v>
      </c>
      <c r="F30" s="207" t="s">
        <v>410</v>
      </c>
      <c r="G30" s="207" t="s">
        <v>433</v>
      </c>
      <c r="H30" s="324">
        <v>15</v>
      </c>
    </row>
    <row r="31" spans="1:8" s="187" customFormat="1" ht="34.5" customHeight="1">
      <c r="A31" s="229">
        <v>22</v>
      </c>
      <c r="B31" s="207"/>
      <c r="C31" s="207" t="s">
        <v>577</v>
      </c>
      <c r="D31" s="207" t="s">
        <v>417</v>
      </c>
      <c r="E31" s="207" t="s">
        <v>411</v>
      </c>
      <c r="F31" s="207" t="s">
        <v>410</v>
      </c>
      <c r="G31" s="207" t="s">
        <v>415</v>
      </c>
      <c r="H31" s="324">
        <v>15</v>
      </c>
    </row>
    <row r="32" spans="1:8" s="187" customFormat="1" ht="49.5" customHeight="1">
      <c r="A32" s="229">
        <v>23</v>
      </c>
      <c r="B32" s="207"/>
      <c r="C32" s="207" t="s">
        <v>576</v>
      </c>
      <c r="D32" s="207" t="s">
        <v>409</v>
      </c>
      <c r="E32" s="207" t="s">
        <v>411</v>
      </c>
      <c r="F32" s="207" t="s">
        <v>419</v>
      </c>
      <c r="G32" s="207" t="s">
        <v>431</v>
      </c>
      <c r="H32" s="324">
        <v>7.5</v>
      </c>
    </row>
    <row r="33" spans="1:8" s="187" customFormat="1" ht="37.5" customHeight="1">
      <c r="A33" s="229">
        <v>24</v>
      </c>
      <c r="B33" s="207"/>
      <c r="C33" s="207" t="s">
        <v>575</v>
      </c>
      <c r="D33" s="207" t="s">
        <v>417</v>
      </c>
      <c r="E33" s="207" t="s">
        <v>411</v>
      </c>
      <c r="F33" s="207" t="s">
        <v>410</v>
      </c>
      <c r="G33" s="207" t="s">
        <v>422</v>
      </c>
      <c r="H33" s="324">
        <v>15</v>
      </c>
    </row>
    <row r="34" spans="1:8" s="187" customFormat="1" ht="62.25" customHeight="1">
      <c r="A34" s="229">
        <v>25</v>
      </c>
      <c r="B34" s="207"/>
      <c r="C34" s="207" t="s">
        <v>574</v>
      </c>
      <c r="D34" s="207" t="s">
        <v>417</v>
      </c>
      <c r="E34" s="207" t="s">
        <v>411</v>
      </c>
      <c r="F34" s="207" t="s">
        <v>410</v>
      </c>
      <c r="G34" s="207" t="s">
        <v>432</v>
      </c>
      <c r="H34" s="324">
        <v>15</v>
      </c>
    </row>
    <row r="35" spans="1:8" s="187" customFormat="1" ht="45">
      <c r="A35" s="229">
        <v>26</v>
      </c>
      <c r="B35" s="207"/>
      <c r="C35" s="207" t="s">
        <v>573</v>
      </c>
      <c r="D35" s="207" t="s">
        <v>417</v>
      </c>
      <c r="E35" s="207" t="s">
        <v>418</v>
      </c>
      <c r="F35" s="207" t="s">
        <v>410</v>
      </c>
      <c r="G35" s="207" t="s">
        <v>440</v>
      </c>
      <c r="H35" s="324">
        <v>10</v>
      </c>
    </row>
    <row r="36" spans="1:8" s="187" customFormat="1" ht="64.5" customHeight="1">
      <c r="A36" s="229">
        <v>27</v>
      </c>
      <c r="B36" s="207"/>
      <c r="C36" s="207" t="s">
        <v>572</v>
      </c>
      <c r="D36" s="207" t="s">
        <v>409</v>
      </c>
      <c r="E36" s="207" t="s">
        <v>411</v>
      </c>
      <c r="F36" s="207" t="s">
        <v>410</v>
      </c>
      <c r="G36" s="207" t="s">
        <v>427</v>
      </c>
      <c r="H36" s="324">
        <v>15</v>
      </c>
    </row>
    <row r="37" spans="1:8" s="187" customFormat="1" ht="78.75" customHeight="1">
      <c r="A37" s="229">
        <v>28</v>
      </c>
      <c r="B37" s="207"/>
      <c r="C37" s="207" t="s">
        <v>571</v>
      </c>
      <c r="D37" s="207" t="s">
        <v>409</v>
      </c>
      <c r="E37" s="207" t="s">
        <v>411</v>
      </c>
      <c r="F37" s="207" t="s">
        <v>410</v>
      </c>
      <c r="G37" s="207" t="s">
        <v>518</v>
      </c>
      <c r="H37" s="324">
        <v>15</v>
      </c>
    </row>
    <row r="38" spans="1:8" s="187" customFormat="1" ht="30">
      <c r="A38" s="229">
        <v>29</v>
      </c>
      <c r="B38" s="207"/>
      <c r="C38" s="136" t="s">
        <v>570</v>
      </c>
      <c r="D38" s="136" t="s">
        <v>409</v>
      </c>
      <c r="E38" s="136" t="s">
        <v>411</v>
      </c>
      <c r="F38" s="136" t="s">
        <v>410</v>
      </c>
      <c r="G38" s="136" t="s">
        <v>434</v>
      </c>
      <c r="H38" s="316">
        <v>15</v>
      </c>
    </row>
    <row r="39" spans="1:8" s="187" customFormat="1" ht="30">
      <c r="A39" s="229">
        <v>30</v>
      </c>
      <c r="B39" s="207"/>
      <c r="C39" s="207" t="s">
        <v>569</v>
      </c>
      <c r="D39" s="136" t="s">
        <v>409</v>
      </c>
      <c r="E39" s="207" t="s">
        <v>411</v>
      </c>
      <c r="F39" s="136" t="s">
        <v>410</v>
      </c>
      <c r="G39" s="207" t="s">
        <v>519</v>
      </c>
      <c r="H39" s="324">
        <v>15</v>
      </c>
    </row>
    <row r="40" spans="1:8" s="187" customFormat="1" ht="30">
      <c r="A40" s="229">
        <v>31</v>
      </c>
      <c r="B40" s="207"/>
      <c r="C40" s="207" t="s">
        <v>568</v>
      </c>
      <c r="D40" s="136" t="s">
        <v>409</v>
      </c>
      <c r="E40" s="207" t="s">
        <v>411</v>
      </c>
      <c r="F40" s="136" t="s">
        <v>410</v>
      </c>
      <c r="G40" s="207" t="s">
        <v>443</v>
      </c>
      <c r="H40" s="324">
        <v>15</v>
      </c>
    </row>
    <row r="41" spans="1:8" s="187" customFormat="1" ht="50.25" customHeight="1">
      <c r="A41" s="229">
        <v>32</v>
      </c>
      <c r="B41" s="207"/>
      <c r="C41" s="207" t="s">
        <v>567</v>
      </c>
      <c r="D41" s="136" t="s">
        <v>409</v>
      </c>
      <c r="E41" s="207" t="s">
        <v>411</v>
      </c>
      <c r="F41" s="136" t="s">
        <v>410</v>
      </c>
      <c r="G41" s="207" t="s">
        <v>442</v>
      </c>
      <c r="H41" s="324">
        <v>15</v>
      </c>
    </row>
    <row r="42" spans="1:8" s="187" customFormat="1" ht="30">
      <c r="A42" s="229">
        <v>33</v>
      </c>
      <c r="B42" s="207"/>
      <c r="C42" s="207" t="s">
        <v>565</v>
      </c>
      <c r="D42" s="136" t="s">
        <v>417</v>
      </c>
      <c r="E42" s="207" t="s">
        <v>411</v>
      </c>
      <c r="F42" s="136" t="s">
        <v>410</v>
      </c>
      <c r="G42" s="207" t="s">
        <v>435</v>
      </c>
      <c r="H42" s="324">
        <v>15</v>
      </c>
    </row>
    <row r="43" spans="1:8" s="187" customFormat="1" ht="36.75" customHeight="1">
      <c r="A43" s="229">
        <v>34</v>
      </c>
      <c r="B43" s="207"/>
      <c r="C43" s="207" t="s">
        <v>564</v>
      </c>
      <c r="D43" s="136" t="s">
        <v>417</v>
      </c>
      <c r="E43" s="207" t="s">
        <v>437</v>
      </c>
      <c r="F43" s="136" t="s">
        <v>410</v>
      </c>
      <c r="G43" s="207" t="s">
        <v>436</v>
      </c>
      <c r="H43" s="324">
        <v>10</v>
      </c>
    </row>
    <row r="44" spans="1:8" s="187" customFormat="1" ht="36" customHeight="1">
      <c r="A44" s="229">
        <v>35</v>
      </c>
      <c r="B44" s="207"/>
      <c r="C44" s="207" t="s">
        <v>563</v>
      </c>
      <c r="D44" s="136" t="s">
        <v>417</v>
      </c>
      <c r="E44" s="207" t="s">
        <v>411</v>
      </c>
      <c r="F44" s="136" t="s">
        <v>410</v>
      </c>
      <c r="G44" s="207" t="s">
        <v>441</v>
      </c>
      <c r="H44" s="324">
        <v>15</v>
      </c>
    </row>
    <row r="45" spans="1:8" s="187" customFormat="1" ht="33.75" customHeight="1">
      <c r="A45" s="229">
        <v>36</v>
      </c>
      <c r="B45" s="207"/>
      <c r="C45" s="207" t="s">
        <v>562</v>
      </c>
      <c r="D45" s="136" t="s">
        <v>417</v>
      </c>
      <c r="E45" s="207" t="s">
        <v>411</v>
      </c>
      <c r="F45" s="136" t="s">
        <v>410</v>
      </c>
      <c r="G45" s="207" t="s">
        <v>438</v>
      </c>
      <c r="H45" s="324">
        <v>15</v>
      </c>
    </row>
    <row r="46" spans="1:8" s="63" customFormat="1" ht="40.5" customHeight="1">
      <c r="A46" s="467">
        <v>37</v>
      </c>
      <c r="B46" s="465"/>
      <c r="C46" s="466" t="s">
        <v>561</v>
      </c>
      <c r="D46" s="136" t="s">
        <v>417</v>
      </c>
      <c r="E46" s="207" t="s">
        <v>411</v>
      </c>
      <c r="F46" s="136" t="s">
        <v>410</v>
      </c>
      <c r="G46" s="207" t="s">
        <v>439</v>
      </c>
      <c r="H46" s="324">
        <v>15</v>
      </c>
    </row>
    <row r="47" spans="1:8" s="63" customFormat="1" ht="45">
      <c r="A47" s="467">
        <v>38</v>
      </c>
      <c r="B47" s="465"/>
      <c r="C47" s="466" t="s">
        <v>559</v>
      </c>
      <c r="D47" s="136" t="s">
        <v>409</v>
      </c>
      <c r="E47" s="207" t="s">
        <v>437</v>
      </c>
      <c r="F47" s="136" t="s">
        <v>410</v>
      </c>
      <c r="G47" s="207" t="s">
        <v>521</v>
      </c>
      <c r="H47" s="324">
        <v>10</v>
      </c>
    </row>
    <row r="48" spans="1:8" s="63" customFormat="1" ht="45">
      <c r="A48" s="467">
        <v>39</v>
      </c>
      <c r="B48" s="465"/>
      <c r="C48" s="466" t="s">
        <v>553</v>
      </c>
      <c r="D48" s="136" t="s">
        <v>417</v>
      </c>
      <c r="E48" s="207" t="s">
        <v>437</v>
      </c>
      <c r="F48" s="136" t="s">
        <v>410</v>
      </c>
      <c r="G48" s="207" t="s">
        <v>520</v>
      </c>
      <c r="H48" s="324">
        <v>10</v>
      </c>
    </row>
    <row r="49" spans="1:8" s="63" customFormat="1" ht="45">
      <c r="A49" s="467">
        <v>40</v>
      </c>
      <c r="B49" s="465"/>
      <c r="C49" s="466" t="s">
        <v>554</v>
      </c>
      <c r="D49" s="136" t="s">
        <v>417</v>
      </c>
      <c r="E49" s="207" t="s">
        <v>437</v>
      </c>
      <c r="F49" s="136" t="s">
        <v>410</v>
      </c>
      <c r="G49" s="207" t="s">
        <v>520</v>
      </c>
      <c r="H49" s="324">
        <v>10</v>
      </c>
    </row>
    <row r="50" spans="1:8" s="63" customFormat="1" ht="45">
      <c r="A50" s="467">
        <v>41</v>
      </c>
      <c r="B50" s="465"/>
      <c r="C50" s="466" t="s">
        <v>560</v>
      </c>
      <c r="D50" s="136" t="s">
        <v>417</v>
      </c>
      <c r="E50" s="207" t="s">
        <v>437</v>
      </c>
      <c r="F50" s="136" t="s">
        <v>410</v>
      </c>
      <c r="G50" s="207" t="s">
        <v>520</v>
      </c>
      <c r="H50" s="324">
        <v>10</v>
      </c>
    </row>
    <row r="51" spans="1:8" s="63" customFormat="1" ht="45">
      <c r="A51" s="467">
        <v>42</v>
      </c>
      <c r="B51" s="465"/>
      <c r="C51" s="207" t="s">
        <v>523</v>
      </c>
      <c r="D51" s="136" t="s">
        <v>417</v>
      </c>
      <c r="E51" s="207" t="s">
        <v>437</v>
      </c>
      <c r="F51" s="136" t="s">
        <v>410</v>
      </c>
      <c r="G51" s="207" t="s">
        <v>521</v>
      </c>
      <c r="H51" s="324">
        <v>10</v>
      </c>
    </row>
    <row r="52" spans="1:8" s="63" customFormat="1" ht="49.5" customHeight="1">
      <c r="A52" s="467">
        <v>43</v>
      </c>
      <c r="B52" s="465"/>
      <c r="C52" s="466" t="s">
        <v>557</v>
      </c>
      <c r="D52" s="136" t="s">
        <v>417</v>
      </c>
      <c r="E52" s="207" t="s">
        <v>437</v>
      </c>
      <c r="F52" s="136" t="s">
        <v>410</v>
      </c>
      <c r="G52" s="207" t="s">
        <v>524</v>
      </c>
      <c r="H52" s="324">
        <v>10</v>
      </c>
    </row>
    <row r="53" spans="1:8" ht="53.25" customHeight="1">
      <c r="A53" s="467">
        <v>44</v>
      </c>
      <c r="B53" s="465"/>
      <c r="C53" s="466" t="s">
        <v>566</v>
      </c>
      <c r="D53" s="136" t="s">
        <v>525</v>
      </c>
      <c r="E53" s="207" t="s">
        <v>437</v>
      </c>
      <c r="F53" s="136" t="s">
        <v>410</v>
      </c>
      <c r="G53" s="207" t="s">
        <v>524</v>
      </c>
      <c r="H53" s="324">
        <v>10</v>
      </c>
    </row>
    <row r="54" spans="1:8" s="187" customFormat="1" ht="38.25" customHeight="1">
      <c r="A54" s="467">
        <v>45</v>
      </c>
      <c r="B54" s="465"/>
      <c r="C54" s="466" t="s">
        <v>556</v>
      </c>
      <c r="D54" s="136" t="s">
        <v>417</v>
      </c>
      <c r="E54" s="207" t="s">
        <v>411</v>
      </c>
      <c r="F54" s="136" t="s">
        <v>410</v>
      </c>
      <c r="G54" s="207">
        <v>2021</v>
      </c>
      <c r="H54" s="324">
        <v>15</v>
      </c>
    </row>
    <row r="55" spans="1:8" s="187" customFormat="1" ht="38.25" customHeight="1" thickBot="1">
      <c r="A55" s="409">
        <v>46</v>
      </c>
      <c r="B55" s="71"/>
      <c r="C55" s="478" t="s">
        <v>555</v>
      </c>
      <c r="D55" s="143" t="s">
        <v>409</v>
      </c>
      <c r="E55" s="221" t="s">
        <v>416</v>
      </c>
      <c r="F55" s="143" t="s">
        <v>410</v>
      </c>
      <c r="G55" s="221">
        <v>2020</v>
      </c>
      <c r="H55" s="329">
        <v>10</v>
      </c>
    </row>
    <row r="56" spans="1:8" ht="15.75" thickBot="1">
      <c r="A56" s="406"/>
      <c r="B56" s="238"/>
      <c r="C56" s="212"/>
      <c r="D56" s="212"/>
      <c r="E56" s="212"/>
      <c r="F56" s="212"/>
      <c r="G56" s="407" t="str">
        <f>"Total "&amp;LEFT(A7,3)</f>
        <v>Total I13</v>
      </c>
      <c r="H56" s="408">
        <f>SUM(H10:H55)</f>
        <v>592.5</v>
      </c>
    </row>
    <row r="57" spans="1:8" ht="73.5" customHeight="1">
      <c r="B57" s="503" t="s">
        <v>558</v>
      </c>
      <c r="C57" s="504"/>
      <c r="D57" s="504"/>
      <c r="E57" s="504"/>
    </row>
    <row r="58" spans="1:8">
      <c r="A58" s="49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58" s="498"/>
      <c r="C58" s="498"/>
      <c r="D58" s="498"/>
      <c r="E58" s="498"/>
      <c r="F58" s="498"/>
      <c r="G58" s="498"/>
      <c r="H58" s="498"/>
    </row>
  </sheetData>
  <mergeCells count="4">
    <mergeCell ref="A7:H7"/>
    <mergeCell ref="A6:H6"/>
    <mergeCell ref="A58:H58"/>
    <mergeCell ref="B57:E5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 min="10" max="10" width="10.42578125" customWidth="1"/>
  </cols>
  <sheetData>
    <row r="1" spans="1:11" ht="15.75">
      <c r="A1" s="251" t="str">
        <f>'Date initiale'!C3</f>
        <v>Universitatea de Arhitectură și Urbanism "Ion Mincu" București</v>
      </c>
      <c r="B1" s="251"/>
      <c r="C1" s="251"/>
      <c r="D1" s="17"/>
      <c r="E1" s="17"/>
      <c r="F1" s="17"/>
    </row>
    <row r="2" spans="1:11" ht="15.75">
      <c r="A2" s="251" t="str">
        <f>'Date initiale'!B4&amp;" "&amp;'Date initiale'!C4</f>
        <v>Facultatea ARHITECTURA</v>
      </c>
      <c r="B2" s="251"/>
      <c r="C2" s="251"/>
      <c r="D2" s="17"/>
      <c r="E2" s="17"/>
      <c r="F2" s="17"/>
    </row>
    <row r="3" spans="1:11" ht="15.75">
      <c r="A3" s="251" t="str">
        <f>'Date initiale'!B5&amp;" "&amp;'Date initiale'!C5</f>
        <v>Departamentul Bazele Proiectării de Arhitectură</v>
      </c>
      <c r="B3" s="251"/>
      <c r="C3" s="251"/>
      <c r="D3" s="17"/>
      <c r="E3" s="17"/>
      <c r="F3" s="17"/>
    </row>
    <row r="4" spans="1:11" ht="15.75">
      <c r="A4" s="252" t="str">
        <f>'Date initiale'!C6&amp;", "&amp;'Date initiale'!C7</f>
        <v>DUȚESCU I. Constantin-Mihăiță, 23</v>
      </c>
      <c r="B4" s="252"/>
      <c r="C4" s="252"/>
      <c r="D4" s="17"/>
      <c r="E4" s="17"/>
      <c r="F4" s="17"/>
    </row>
    <row r="5" spans="1:11" s="187" customFormat="1" ht="15.75">
      <c r="A5" s="252"/>
      <c r="B5" s="252"/>
      <c r="C5" s="252"/>
      <c r="D5" s="17"/>
      <c r="E5" s="17"/>
      <c r="F5" s="17"/>
    </row>
    <row r="6" spans="1:11" ht="15.75">
      <c r="A6" s="496" t="s">
        <v>110</v>
      </c>
      <c r="B6" s="496"/>
      <c r="C6" s="496"/>
      <c r="D6" s="496"/>
      <c r="E6" s="496"/>
      <c r="F6" s="496"/>
      <c r="G6" s="496"/>
      <c r="H6" s="496"/>
    </row>
    <row r="7" spans="1:11" ht="54" customHeight="1">
      <c r="A7" s="49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99"/>
      <c r="C7" s="499"/>
      <c r="D7" s="499"/>
      <c r="E7" s="499"/>
      <c r="F7" s="499"/>
      <c r="G7" s="499"/>
      <c r="H7" s="499"/>
    </row>
    <row r="8" spans="1:11" s="187" customFormat="1" ht="16.5" thickBot="1">
      <c r="A8" s="60"/>
      <c r="B8" s="60"/>
      <c r="C8" s="60"/>
      <c r="D8" s="60"/>
      <c r="E8" s="60"/>
      <c r="F8" s="75"/>
      <c r="G8" s="75"/>
      <c r="H8" s="75"/>
    </row>
    <row r="9" spans="1:11" ht="60.75" thickBot="1">
      <c r="A9" s="193" t="s">
        <v>55</v>
      </c>
      <c r="B9" s="214" t="s">
        <v>72</v>
      </c>
      <c r="C9" s="230" t="s">
        <v>70</v>
      </c>
      <c r="D9" s="230" t="s">
        <v>71</v>
      </c>
      <c r="E9" s="214" t="s">
        <v>140</v>
      </c>
      <c r="F9" s="214" t="s">
        <v>138</v>
      </c>
      <c r="G9" s="230" t="s">
        <v>87</v>
      </c>
      <c r="H9" s="231" t="s">
        <v>147</v>
      </c>
      <c r="J9" s="257" t="s">
        <v>108</v>
      </c>
    </row>
    <row r="10" spans="1:11">
      <c r="A10" s="242">
        <v>1</v>
      </c>
      <c r="B10" s="243"/>
      <c r="C10" s="243"/>
      <c r="D10" s="243"/>
      <c r="E10" s="243"/>
      <c r="F10" s="243"/>
      <c r="G10" s="243"/>
      <c r="H10" s="244"/>
      <c r="J10" s="258" t="s">
        <v>165</v>
      </c>
      <c r="K10" s="365" t="s">
        <v>258</v>
      </c>
    </row>
    <row r="11" spans="1:11">
      <c r="A11" s="228">
        <f>A10+1</f>
        <v>2</v>
      </c>
      <c r="B11" s="240"/>
      <c r="C11" s="217"/>
      <c r="D11" s="217"/>
      <c r="E11" s="241"/>
      <c r="F11" s="241"/>
      <c r="G11" s="217"/>
      <c r="H11" s="206"/>
      <c r="J11" s="58"/>
    </row>
    <row r="12" spans="1:11">
      <c r="A12" s="228">
        <f t="shared" ref="A12:A19" si="0">A11+1</f>
        <v>3</v>
      </c>
      <c r="B12" s="205"/>
      <c r="C12" s="136"/>
      <c r="D12" s="136"/>
      <c r="E12" s="136"/>
      <c r="F12" s="136"/>
      <c r="G12" s="136"/>
      <c r="H12" s="206"/>
    </row>
    <row r="13" spans="1:11">
      <c r="A13" s="228">
        <f t="shared" si="0"/>
        <v>4</v>
      </c>
      <c r="B13" s="136"/>
      <c r="C13" s="136"/>
      <c r="D13" s="136"/>
      <c r="E13" s="136"/>
      <c r="F13" s="136"/>
      <c r="G13" s="136"/>
      <c r="H13" s="206"/>
    </row>
    <row r="14" spans="1:11" s="187" customFormat="1">
      <c r="A14" s="228">
        <f t="shared" si="0"/>
        <v>5</v>
      </c>
      <c r="B14" s="205"/>
      <c r="C14" s="136"/>
      <c r="D14" s="136"/>
      <c r="E14" s="136"/>
      <c r="F14" s="136"/>
      <c r="G14" s="136"/>
      <c r="H14" s="206"/>
    </row>
    <row r="15" spans="1:11" s="187" customFormat="1">
      <c r="A15" s="228">
        <f t="shared" si="0"/>
        <v>6</v>
      </c>
      <c r="B15" s="136"/>
      <c r="C15" s="136"/>
      <c r="D15" s="136"/>
      <c r="E15" s="136"/>
      <c r="F15" s="136"/>
      <c r="G15" s="136"/>
      <c r="H15" s="206"/>
    </row>
    <row r="16" spans="1:11" s="187" customFormat="1">
      <c r="A16" s="228">
        <f t="shared" si="0"/>
        <v>7</v>
      </c>
      <c r="B16" s="205"/>
      <c r="C16" s="136"/>
      <c r="D16" s="136"/>
      <c r="E16" s="136"/>
      <c r="F16" s="136"/>
      <c r="G16" s="136"/>
      <c r="H16" s="206"/>
    </row>
    <row r="17" spans="1:8" s="187" customFormat="1">
      <c r="A17" s="228">
        <f t="shared" si="0"/>
        <v>8</v>
      </c>
      <c r="B17" s="136"/>
      <c r="C17" s="136"/>
      <c r="D17" s="136"/>
      <c r="E17" s="136"/>
      <c r="F17" s="136"/>
      <c r="G17" s="136"/>
      <c r="H17" s="206"/>
    </row>
    <row r="18" spans="1:8" s="187" customFormat="1">
      <c r="A18" s="228">
        <f t="shared" si="0"/>
        <v>9</v>
      </c>
      <c r="B18" s="205"/>
      <c r="C18" s="136"/>
      <c r="D18" s="136"/>
      <c r="E18" s="136"/>
      <c r="F18" s="136"/>
      <c r="G18" s="136"/>
      <c r="H18" s="206"/>
    </row>
    <row r="19" spans="1:8" s="187" customFormat="1" ht="15.75" thickBot="1">
      <c r="A19" s="245">
        <f t="shared" si="0"/>
        <v>10</v>
      </c>
      <c r="B19" s="143"/>
      <c r="C19" s="143"/>
      <c r="D19" s="143"/>
      <c r="E19" s="143"/>
      <c r="F19" s="143"/>
      <c r="G19" s="143"/>
      <c r="H19" s="210"/>
    </row>
    <row r="20" spans="1:8" s="187" customFormat="1" ht="15.75" thickBot="1">
      <c r="A20" s="345"/>
      <c r="B20" s="238"/>
      <c r="C20" s="212"/>
      <c r="D20" s="212"/>
      <c r="E20" s="212"/>
      <c r="F20" s="212"/>
      <c r="G20" s="164" t="str">
        <f>"Total "&amp;LEFT(A7,4)</f>
        <v>Total I14a</v>
      </c>
      <c r="H20" s="165">
        <f>SUM(H10:H19)</f>
        <v>0</v>
      </c>
    </row>
    <row r="21" spans="1:8" s="187" customFormat="1"/>
    <row r="22" spans="1:8" s="187" customFormat="1" ht="53.25" customHeight="1">
      <c r="A22" s="49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8"/>
      <c r="C22" s="498"/>
      <c r="D22" s="498"/>
      <c r="E22" s="498"/>
      <c r="F22" s="498"/>
      <c r="G22" s="498"/>
      <c r="H22" s="498"/>
    </row>
    <row r="40" spans="1:9" ht="15.75" thickBot="1"/>
    <row r="41" spans="1:9" s="187" customFormat="1" ht="54" customHeight="1" thickBot="1">
      <c r="A41" s="213" t="s">
        <v>69</v>
      </c>
      <c r="B41" s="214" t="s">
        <v>72</v>
      </c>
      <c r="C41" s="230" t="s">
        <v>70</v>
      </c>
      <c r="D41" s="230" t="s">
        <v>71</v>
      </c>
      <c r="E41" s="214" t="s">
        <v>139</v>
      </c>
      <c r="F41" s="214" t="s">
        <v>139</v>
      </c>
      <c r="G41" s="214" t="s">
        <v>138</v>
      </c>
      <c r="H41" s="230" t="s">
        <v>87</v>
      </c>
      <c r="I41" s="231"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K22" sqref="K22"/>
    </sheetView>
  </sheetViews>
  <sheetFormatPr defaultRowHeight="15"/>
  <cols>
    <col min="1" max="1" width="5.140625" customWidth="1"/>
    <col min="2" max="2" width="10.5703125" customWidth="1"/>
    <col min="3" max="3" width="43.140625" customWidth="1"/>
    <col min="4" max="4" width="22" customWidth="1"/>
    <col min="5" max="5" width="16.140625" customWidth="1"/>
    <col min="6" max="6" width="11.85546875" style="187" customWidth="1"/>
    <col min="7" max="7" width="10" customWidth="1"/>
    <col min="8" max="8" width="9.7109375" customWidth="1"/>
  </cols>
  <sheetData>
    <row r="1" spans="1:11" ht="15.75">
      <c r="A1" s="254" t="str">
        <f>'Date initiale'!C3</f>
        <v>Universitatea de Arhitectură și Urbanism "Ion Mincu" București</v>
      </c>
      <c r="B1" s="254"/>
      <c r="C1" s="254"/>
      <c r="D1" s="47"/>
      <c r="E1" s="47"/>
      <c r="F1" s="47"/>
      <c r="G1" s="47"/>
      <c r="H1" s="47"/>
    </row>
    <row r="2" spans="1:11" ht="15.75">
      <c r="A2" s="254" t="str">
        <f>'Date initiale'!B4&amp;" "&amp;'Date initiale'!C4</f>
        <v>Facultatea ARHITECTURA</v>
      </c>
      <c r="B2" s="254"/>
      <c r="C2" s="254"/>
      <c r="D2" s="47"/>
      <c r="E2" s="47"/>
      <c r="F2" s="47"/>
      <c r="G2" s="47"/>
      <c r="H2" s="47"/>
    </row>
    <row r="3" spans="1:11" ht="15.75">
      <c r="A3" s="254" t="str">
        <f>'Date initiale'!B5&amp;" "&amp;'Date initiale'!C5</f>
        <v>Departamentul Bazele Proiectării de Arhitectură</v>
      </c>
      <c r="B3" s="254"/>
      <c r="C3" s="254"/>
      <c r="D3" s="47"/>
      <c r="E3" s="47"/>
      <c r="F3" s="47"/>
      <c r="G3" s="47"/>
      <c r="H3" s="47"/>
    </row>
    <row r="4" spans="1:11" ht="15.75">
      <c r="A4" s="255" t="str">
        <f>'Date initiale'!C6&amp;", "&amp;'Date initiale'!C7</f>
        <v>DUȚESCU I. Constantin-Mihăiță, 23</v>
      </c>
      <c r="B4" s="255"/>
      <c r="C4" s="255"/>
      <c r="D4" s="47"/>
      <c r="E4" s="47"/>
      <c r="F4" s="47"/>
      <c r="G4" s="47"/>
      <c r="H4" s="47"/>
    </row>
    <row r="5" spans="1:11" s="187" customFormat="1" ht="15.75">
      <c r="A5" s="255"/>
      <c r="B5" s="255"/>
      <c r="C5" s="255"/>
      <c r="D5" s="47"/>
      <c r="E5" s="47"/>
      <c r="F5" s="47"/>
      <c r="G5" s="47"/>
      <c r="H5" s="47"/>
    </row>
    <row r="6" spans="1:11" ht="15.75">
      <c r="A6" s="505" t="s">
        <v>110</v>
      </c>
      <c r="B6" s="505"/>
      <c r="C6" s="505"/>
      <c r="D6" s="505"/>
      <c r="E6" s="505"/>
      <c r="F6" s="505"/>
      <c r="G6" s="505"/>
      <c r="H6" s="505"/>
    </row>
    <row r="7" spans="1:11" ht="36.75" customHeight="1">
      <c r="A7" s="499" t="str">
        <f>'Descriere indicatori'!B19&amp;"b. "&amp;'Descriere indicatori'!C20</f>
        <v xml:space="preserve">I14b. Proiect urbanistic şi peisagistic la nivelul Planurilor Generale / Zonale ale Localităţilor (inclusiv studii de fundamentare, de inserţie, de oportunitate) avizate** </v>
      </c>
      <c r="B7" s="499"/>
      <c r="C7" s="499"/>
      <c r="D7" s="499"/>
      <c r="E7" s="499"/>
      <c r="F7" s="499"/>
      <c r="G7" s="499"/>
      <c r="H7" s="499"/>
    </row>
    <row r="8" spans="1:11" ht="19.5" customHeight="1" thickBot="1">
      <c r="A8" s="61"/>
      <c r="B8" s="61"/>
      <c r="C8" s="61"/>
      <c r="D8" s="61"/>
      <c r="E8" s="61"/>
      <c r="F8" s="61"/>
      <c r="G8" s="61"/>
      <c r="H8" s="61"/>
    </row>
    <row r="9" spans="1:11" ht="60.75" thickBot="1">
      <c r="A9" s="160" t="s">
        <v>55</v>
      </c>
      <c r="B9" s="214" t="s">
        <v>72</v>
      </c>
      <c r="C9" s="230" t="s">
        <v>70</v>
      </c>
      <c r="D9" s="230" t="s">
        <v>71</v>
      </c>
      <c r="E9" s="214" t="s">
        <v>140</v>
      </c>
      <c r="F9" s="214" t="s">
        <v>138</v>
      </c>
      <c r="G9" s="230" t="s">
        <v>87</v>
      </c>
      <c r="H9" s="231" t="s">
        <v>147</v>
      </c>
      <c r="J9" s="257" t="s">
        <v>108</v>
      </c>
    </row>
    <row r="10" spans="1:11">
      <c r="A10" s="246">
        <v>1</v>
      </c>
      <c r="B10" s="247"/>
      <c r="C10" s="459" t="s">
        <v>444</v>
      </c>
      <c r="D10" s="203" t="s">
        <v>417</v>
      </c>
      <c r="E10" s="203" t="s">
        <v>445</v>
      </c>
      <c r="F10" s="203" t="s">
        <v>419</v>
      </c>
      <c r="G10" s="203" t="s">
        <v>424</v>
      </c>
      <c r="H10" s="327">
        <v>7.5</v>
      </c>
      <c r="J10" s="258" t="s">
        <v>166</v>
      </c>
      <c r="K10" s="365" t="s">
        <v>258</v>
      </c>
    </row>
    <row r="11" spans="1:11" s="187" customFormat="1">
      <c r="A11" s="204"/>
      <c r="B11" s="205"/>
      <c r="C11" s="459"/>
      <c r="D11" s="136"/>
      <c r="E11" s="136"/>
      <c r="F11" s="203"/>
      <c r="G11" s="211"/>
      <c r="H11" s="312"/>
    </row>
    <row r="12" spans="1:11" s="187" customFormat="1">
      <c r="A12" s="204">
        <f t="shared" ref="A12:A19" si="0">A11+1</f>
        <v>1</v>
      </c>
      <c r="B12" s="205"/>
      <c r="C12" s="248"/>
      <c r="D12" s="136"/>
      <c r="E12" s="249"/>
      <c r="F12" s="249"/>
      <c r="G12" s="249"/>
      <c r="H12" s="312"/>
    </row>
    <row r="13" spans="1:11" s="187" customFormat="1">
      <c r="A13" s="204">
        <f t="shared" si="0"/>
        <v>2</v>
      </c>
      <c r="B13" s="205"/>
      <c r="C13" s="237"/>
      <c r="D13" s="136"/>
      <c r="E13" s="136"/>
      <c r="F13" s="136"/>
      <c r="G13" s="211"/>
      <c r="H13" s="312"/>
    </row>
    <row r="14" spans="1:11" s="187" customFormat="1">
      <c r="A14" s="204">
        <f t="shared" si="0"/>
        <v>3</v>
      </c>
      <c r="B14" s="205"/>
      <c r="C14" s="248"/>
      <c r="D14" s="136"/>
      <c r="E14" s="249"/>
      <c r="F14" s="249"/>
      <c r="G14" s="249"/>
      <c r="H14" s="312"/>
    </row>
    <row r="15" spans="1:11" s="187" customFormat="1">
      <c r="A15" s="204">
        <f t="shared" si="0"/>
        <v>4</v>
      </c>
      <c r="B15" s="205"/>
      <c r="C15" s="248"/>
      <c r="D15" s="136"/>
      <c r="E15" s="249"/>
      <c r="F15" s="249"/>
      <c r="G15" s="249"/>
      <c r="H15" s="312"/>
    </row>
    <row r="16" spans="1:11">
      <c r="A16" s="204">
        <f t="shared" si="0"/>
        <v>5</v>
      </c>
      <c r="B16" s="205"/>
      <c r="C16" s="237"/>
      <c r="D16" s="136"/>
      <c r="E16" s="136"/>
      <c r="F16" s="136"/>
      <c r="G16" s="211"/>
      <c r="H16" s="312"/>
    </row>
    <row r="17" spans="1:8">
      <c r="A17" s="204">
        <f t="shared" si="0"/>
        <v>6</v>
      </c>
      <c r="B17" s="205"/>
      <c r="C17" s="248"/>
      <c r="D17" s="136"/>
      <c r="E17" s="249"/>
      <c r="F17" s="249"/>
      <c r="G17" s="249"/>
      <c r="H17" s="312"/>
    </row>
    <row r="18" spans="1:8">
      <c r="A18" s="204">
        <f t="shared" si="0"/>
        <v>7</v>
      </c>
      <c r="B18" s="205"/>
      <c r="C18" s="248"/>
      <c r="D18" s="136"/>
      <c r="E18" s="249"/>
      <c r="F18" s="249"/>
      <c r="G18" s="249"/>
      <c r="H18" s="312"/>
    </row>
    <row r="19" spans="1:8" ht="15.75" thickBot="1">
      <c r="A19" s="209">
        <f t="shared" si="0"/>
        <v>8</v>
      </c>
      <c r="B19" s="143"/>
      <c r="C19" s="250"/>
      <c r="D19" s="143"/>
      <c r="E19" s="143"/>
      <c r="F19" s="143"/>
      <c r="G19" s="143"/>
      <c r="H19" s="325"/>
    </row>
    <row r="20" spans="1:8" ht="16.5" thickBot="1">
      <c r="A20" s="346"/>
      <c r="G20" s="164" t="str">
        <f>"Total "&amp;LEFT(A7,4)</f>
        <v>Total I14b</v>
      </c>
      <c r="H20" s="269">
        <f>SUM(H10:H19)</f>
        <v>7.5</v>
      </c>
    </row>
    <row r="22" spans="1:8" ht="53.25" customHeight="1">
      <c r="A22" s="49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8"/>
      <c r="C22" s="498"/>
      <c r="D22" s="498"/>
      <c r="E22" s="498"/>
      <c r="F22" s="498"/>
      <c r="G22" s="498"/>
      <c r="H22" s="49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O16" sqref="O16"/>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51" t="str">
        <f>'Date initiale'!C3</f>
        <v>Universitatea de Arhitectură și Urbanism "Ion Mincu" București</v>
      </c>
      <c r="B1" s="251"/>
      <c r="C1" s="251"/>
      <c r="D1" s="17"/>
      <c r="E1" s="17"/>
      <c r="F1" s="17"/>
    </row>
    <row r="2" spans="1:11" ht="15.75">
      <c r="A2" s="251" t="str">
        <f>'Date initiale'!B4&amp;" "&amp;'Date initiale'!C4</f>
        <v>Facultatea ARHITECTURA</v>
      </c>
      <c r="B2" s="251"/>
      <c r="C2" s="251"/>
      <c r="D2" s="17"/>
      <c r="E2" s="17"/>
      <c r="F2" s="17"/>
    </row>
    <row r="3" spans="1:11" ht="15.75">
      <c r="A3" s="251" t="str">
        <f>'Date initiale'!B5&amp;" "&amp;'Date initiale'!C5</f>
        <v>Departamentul Bazele Proiectării de Arhitectură</v>
      </c>
      <c r="B3" s="251"/>
      <c r="C3" s="251"/>
      <c r="D3" s="17"/>
      <c r="E3" s="17"/>
      <c r="F3" s="17"/>
    </row>
    <row r="4" spans="1:11" ht="15.75">
      <c r="A4" s="252" t="str">
        <f>'Date initiale'!C6&amp;", "&amp;'Date initiale'!C7</f>
        <v>DUȚESCU I. Constantin-Mihăiță, 23</v>
      </c>
      <c r="B4" s="252"/>
      <c r="C4" s="252"/>
      <c r="D4" s="17"/>
      <c r="E4" s="17"/>
      <c r="F4" s="17"/>
    </row>
    <row r="5" spans="1:11" ht="15.75">
      <c r="A5" s="252"/>
      <c r="B5" s="252"/>
      <c r="C5" s="252"/>
      <c r="D5" s="17"/>
      <c r="E5" s="17"/>
      <c r="F5" s="17"/>
    </row>
    <row r="6" spans="1:11" ht="15.75">
      <c r="A6" s="496" t="s">
        <v>110</v>
      </c>
      <c r="B6" s="496"/>
      <c r="C6" s="496"/>
      <c r="D6" s="496"/>
      <c r="E6" s="496"/>
      <c r="F6" s="496"/>
      <c r="G6" s="496"/>
      <c r="H6" s="496"/>
    </row>
    <row r="7" spans="1:11" ht="52.5" customHeight="1">
      <c r="A7" s="49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99"/>
      <c r="C7" s="499"/>
      <c r="D7" s="499"/>
      <c r="E7" s="499"/>
      <c r="F7" s="499"/>
      <c r="G7" s="499"/>
      <c r="H7" s="499"/>
    </row>
    <row r="8" spans="1:11" ht="16.5" thickBot="1">
      <c r="A8" s="60"/>
      <c r="B8" s="60"/>
      <c r="C8" s="60"/>
      <c r="D8" s="60"/>
      <c r="E8" s="60"/>
      <c r="F8" s="75"/>
      <c r="G8" s="75"/>
      <c r="H8" s="75"/>
    </row>
    <row r="9" spans="1:11" ht="60.75" thickBot="1">
      <c r="A9" s="193" t="s">
        <v>55</v>
      </c>
      <c r="B9" s="214" t="s">
        <v>72</v>
      </c>
      <c r="C9" s="230" t="s">
        <v>141</v>
      </c>
      <c r="D9" s="230" t="s">
        <v>71</v>
      </c>
      <c r="E9" s="214" t="s">
        <v>140</v>
      </c>
      <c r="F9" s="214" t="s">
        <v>138</v>
      </c>
      <c r="G9" s="230" t="s">
        <v>87</v>
      </c>
      <c r="H9" s="231" t="s">
        <v>147</v>
      </c>
      <c r="J9" s="257" t="s">
        <v>108</v>
      </c>
    </row>
    <row r="10" spans="1:11">
      <c r="A10" s="242">
        <v>1</v>
      </c>
      <c r="B10" s="243"/>
      <c r="C10" s="243"/>
      <c r="D10" s="243"/>
      <c r="E10" s="243"/>
      <c r="F10" s="243"/>
      <c r="G10" s="243"/>
      <c r="H10" s="244"/>
      <c r="J10" s="258" t="s">
        <v>167</v>
      </c>
      <c r="K10" s="365" t="s">
        <v>258</v>
      </c>
    </row>
    <row r="11" spans="1:11">
      <c r="A11" s="228">
        <f>A10+1</f>
        <v>2</v>
      </c>
      <c r="B11" s="240"/>
      <c r="C11" s="217"/>
      <c r="D11" s="217"/>
      <c r="E11" s="241"/>
      <c r="F11" s="241"/>
      <c r="G11" s="217"/>
      <c r="H11" s="312"/>
    </row>
    <row r="12" spans="1:11">
      <c r="A12" s="228">
        <f t="shared" ref="A12:A19" si="0">A11+1</f>
        <v>3</v>
      </c>
      <c r="B12" s="205"/>
      <c r="C12" s="136"/>
      <c r="D12" s="136"/>
      <c r="E12" s="136"/>
      <c r="F12" s="136"/>
      <c r="G12" s="136"/>
      <c r="H12" s="312"/>
    </row>
    <row r="13" spans="1:11">
      <c r="A13" s="228">
        <f t="shared" si="0"/>
        <v>4</v>
      </c>
      <c r="B13" s="136"/>
      <c r="C13" s="136"/>
      <c r="D13" s="136"/>
      <c r="E13" s="136"/>
      <c r="F13" s="136"/>
      <c r="G13" s="136"/>
      <c r="H13" s="312"/>
    </row>
    <row r="14" spans="1:11">
      <c r="A14" s="228">
        <f t="shared" si="0"/>
        <v>5</v>
      </c>
      <c r="B14" s="205"/>
      <c r="C14" s="136"/>
      <c r="D14" s="136"/>
      <c r="E14" s="136"/>
      <c r="F14" s="136"/>
      <c r="G14" s="136"/>
      <c r="H14" s="312"/>
    </row>
    <row r="15" spans="1:11">
      <c r="A15" s="228">
        <f t="shared" si="0"/>
        <v>6</v>
      </c>
      <c r="B15" s="136"/>
      <c r="C15" s="136"/>
      <c r="D15" s="136"/>
      <c r="E15" s="136"/>
      <c r="F15" s="136"/>
      <c r="G15" s="136"/>
      <c r="H15" s="312"/>
    </row>
    <row r="16" spans="1:11">
      <c r="A16" s="228">
        <f t="shared" si="0"/>
        <v>7</v>
      </c>
      <c r="B16" s="205"/>
      <c r="C16" s="136"/>
      <c r="D16" s="136"/>
      <c r="E16" s="136"/>
      <c r="F16" s="136"/>
      <c r="G16" s="136"/>
      <c r="H16" s="312"/>
    </row>
    <row r="17" spans="1:8">
      <c r="A17" s="228">
        <f t="shared" si="0"/>
        <v>8</v>
      </c>
      <c r="B17" s="136"/>
      <c r="C17" s="136"/>
      <c r="D17" s="136"/>
      <c r="E17" s="136"/>
      <c r="F17" s="136"/>
      <c r="G17" s="136"/>
      <c r="H17" s="312"/>
    </row>
    <row r="18" spans="1:8">
      <c r="A18" s="228">
        <f t="shared" si="0"/>
        <v>9</v>
      </c>
      <c r="B18" s="205"/>
      <c r="C18" s="136"/>
      <c r="D18" s="136"/>
      <c r="E18" s="136"/>
      <c r="F18" s="136"/>
      <c r="G18" s="136"/>
      <c r="H18" s="312"/>
    </row>
    <row r="19" spans="1:8" ht="15.75" thickBot="1">
      <c r="A19" s="245">
        <f t="shared" si="0"/>
        <v>10</v>
      </c>
      <c r="B19" s="143"/>
      <c r="C19" s="143"/>
      <c r="D19" s="143"/>
      <c r="E19" s="143"/>
      <c r="F19" s="143"/>
      <c r="G19" s="143"/>
      <c r="H19" s="325"/>
    </row>
    <row r="20" spans="1:8" ht="15.75" thickBot="1">
      <c r="A20" s="345"/>
      <c r="B20" s="238"/>
      <c r="C20" s="212"/>
      <c r="D20" s="212"/>
      <c r="E20" s="212"/>
      <c r="F20" s="212"/>
      <c r="G20" s="164" t="str">
        <f>"Total "&amp;LEFT(A7,4)</f>
        <v>Total I14c</v>
      </c>
      <c r="H20" s="165">
        <f>SUM(H10:H19)</f>
        <v>0</v>
      </c>
    </row>
    <row r="22" spans="1:8" ht="53.25" customHeight="1">
      <c r="A22" s="49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98"/>
      <c r="C22" s="498"/>
      <c r="D22" s="498"/>
      <c r="E22" s="498"/>
      <c r="F22" s="498"/>
      <c r="G22" s="498"/>
      <c r="H22" s="498"/>
    </row>
    <row r="40" spans="1:9" ht="15.75" thickBot="1"/>
    <row r="41" spans="1:9" ht="54" customHeight="1" thickBot="1">
      <c r="A41" s="213" t="s">
        <v>69</v>
      </c>
      <c r="B41" s="214" t="s">
        <v>72</v>
      </c>
      <c r="C41" s="230" t="s">
        <v>70</v>
      </c>
      <c r="D41" s="230" t="s">
        <v>71</v>
      </c>
      <c r="E41" s="214" t="s">
        <v>139</v>
      </c>
      <c r="F41" s="214" t="s">
        <v>139</v>
      </c>
      <c r="G41" s="214" t="s">
        <v>138</v>
      </c>
      <c r="H41" s="230" t="s">
        <v>87</v>
      </c>
      <c r="I41" s="231"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workbookViewId="0">
      <selection activeCell="N16" sqref="N16"/>
    </sheetView>
  </sheetViews>
  <sheetFormatPr defaultColWidth="9.140625" defaultRowHeight="15"/>
  <cols>
    <col min="1" max="1" width="5.140625" style="187" customWidth="1"/>
    <col min="2" max="2" width="10.5703125" style="187" customWidth="1"/>
    <col min="3" max="3" width="43.140625" style="187" customWidth="1"/>
    <col min="4" max="4" width="18.5703125" style="187" customWidth="1"/>
    <col min="5" max="5" width="14.28515625" style="187" customWidth="1"/>
    <col min="6" max="6" width="14.42578125" style="187" customWidth="1"/>
    <col min="7" max="7" width="10" style="187" customWidth="1"/>
    <col min="8" max="8" width="12" style="187" customWidth="1"/>
    <col min="9" max="9" width="9.140625" style="187"/>
    <col min="10" max="10" width="10.28515625" style="187" customWidth="1"/>
    <col min="11" max="16384" width="9.140625" style="187"/>
  </cols>
  <sheetData>
    <row r="1" spans="1:11" ht="15.75">
      <c r="A1" s="251" t="str">
        <f>'Date initiale'!C3</f>
        <v>Universitatea de Arhitectură și Urbanism "Ion Mincu" București</v>
      </c>
      <c r="B1" s="251"/>
      <c r="C1" s="251"/>
      <c r="D1" s="361"/>
      <c r="E1" s="361"/>
      <c r="F1" s="361"/>
    </row>
    <row r="2" spans="1:11" ht="15.75">
      <c r="A2" s="251" t="str">
        <f>'Date initiale'!B4&amp;" "&amp;'Date initiale'!C4</f>
        <v>Facultatea ARHITECTURA</v>
      </c>
      <c r="B2" s="251"/>
      <c r="C2" s="251"/>
      <c r="D2" s="361"/>
      <c r="E2" s="361"/>
      <c r="F2" s="361"/>
    </row>
    <row r="3" spans="1:11" ht="15.75">
      <c r="A3" s="251" t="str">
        <f>'Date initiale'!B5&amp;" "&amp;'Date initiale'!C5</f>
        <v>Departamentul Bazele Proiectării de Arhitectură</v>
      </c>
      <c r="B3" s="251"/>
      <c r="C3" s="251"/>
      <c r="D3" s="361"/>
      <c r="E3" s="361"/>
      <c r="F3" s="361"/>
    </row>
    <row r="4" spans="1:11" ht="15.75">
      <c r="A4" s="360" t="str">
        <f>'Date initiale'!C6&amp;", "&amp;'Date initiale'!C7</f>
        <v>DUȚESCU I. Constantin-Mihăiță, 23</v>
      </c>
      <c r="B4" s="360"/>
      <c r="C4" s="360"/>
      <c r="D4" s="361"/>
      <c r="E4" s="361"/>
      <c r="F4" s="361"/>
    </row>
    <row r="5" spans="1:11" ht="15.75">
      <c r="A5" s="360"/>
      <c r="B5" s="360"/>
      <c r="C5" s="360"/>
      <c r="D5" s="361"/>
      <c r="E5" s="361"/>
      <c r="F5" s="361"/>
    </row>
    <row r="6" spans="1:11" ht="15.75">
      <c r="A6" s="496" t="s">
        <v>110</v>
      </c>
      <c r="B6" s="496"/>
      <c r="C6" s="496"/>
      <c r="D6" s="496"/>
      <c r="E6" s="496"/>
      <c r="F6" s="496"/>
      <c r="G6" s="496"/>
      <c r="H6" s="496"/>
    </row>
    <row r="7" spans="1:11" ht="52.5" customHeight="1">
      <c r="A7" s="49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99"/>
      <c r="C7" s="499"/>
      <c r="D7" s="499"/>
      <c r="E7" s="499"/>
      <c r="F7" s="499"/>
      <c r="G7" s="499"/>
      <c r="H7" s="499"/>
    </row>
    <row r="8" spans="1:11" ht="16.5" thickBot="1">
      <c r="A8" s="60"/>
      <c r="B8" s="60"/>
      <c r="C8" s="60"/>
      <c r="D8" s="60"/>
      <c r="E8" s="60"/>
      <c r="F8" s="75"/>
      <c r="G8" s="75"/>
      <c r="H8" s="75"/>
    </row>
    <row r="9" spans="1:11" ht="45.75" thickBot="1">
      <c r="A9" s="193" t="s">
        <v>55</v>
      </c>
      <c r="B9" s="403" t="s">
        <v>72</v>
      </c>
      <c r="C9" s="404" t="s">
        <v>141</v>
      </c>
      <c r="D9" s="404" t="s">
        <v>71</v>
      </c>
      <c r="E9" s="403" t="s">
        <v>140</v>
      </c>
      <c r="F9" s="403" t="s">
        <v>138</v>
      </c>
      <c r="G9" s="404" t="s">
        <v>87</v>
      </c>
      <c r="H9" s="405" t="s">
        <v>147</v>
      </c>
      <c r="J9" s="257" t="s">
        <v>108</v>
      </c>
    </row>
    <row r="10" spans="1:11" ht="45">
      <c r="A10" s="242">
        <v>1</v>
      </c>
      <c r="B10" s="461" t="s">
        <v>502</v>
      </c>
      <c r="C10" s="461" t="s">
        <v>495</v>
      </c>
      <c r="D10" s="461" t="s">
        <v>500</v>
      </c>
      <c r="E10" s="461" t="s">
        <v>494</v>
      </c>
      <c r="F10" s="461" t="s">
        <v>496</v>
      </c>
      <c r="G10" s="461" t="s">
        <v>497</v>
      </c>
      <c r="H10" s="462">
        <v>20</v>
      </c>
      <c r="J10" s="258">
        <v>20</v>
      </c>
      <c r="K10" s="365" t="s">
        <v>258</v>
      </c>
    </row>
    <row r="11" spans="1:11" ht="45">
      <c r="A11" s="228">
        <f>A10+1</f>
        <v>2</v>
      </c>
      <c r="B11" s="460" t="s">
        <v>501</v>
      </c>
      <c r="C11" s="460" t="s">
        <v>498</v>
      </c>
      <c r="D11" s="460" t="s">
        <v>499</v>
      </c>
      <c r="E11" s="460" t="s">
        <v>494</v>
      </c>
      <c r="F11" s="460" t="s">
        <v>496</v>
      </c>
      <c r="G11" s="460" t="s">
        <v>497</v>
      </c>
      <c r="H11" s="463">
        <v>20</v>
      </c>
    </row>
    <row r="12" spans="1:11">
      <c r="A12" s="228">
        <f t="shared" ref="A12:A19" si="0">A11+1</f>
        <v>3</v>
      </c>
      <c r="B12" s="205"/>
      <c r="C12" s="136"/>
      <c r="D12" s="136"/>
      <c r="E12" s="136"/>
      <c r="F12" s="136"/>
      <c r="G12" s="136"/>
      <c r="H12" s="312"/>
    </row>
    <row r="13" spans="1:11">
      <c r="A13" s="228">
        <f t="shared" si="0"/>
        <v>4</v>
      </c>
      <c r="B13" s="136"/>
      <c r="C13" s="136"/>
      <c r="D13" s="136"/>
      <c r="E13" s="136"/>
      <c r="F13" s="136"/>
      <c r="G13" s="136"/>
      <c r="H13" s="312"/>
    </row>
    <row r="14" spans="1:11">
      <c r="A14" s="228">
        <f t="shared" si="0"/>
        <v>5</v>
      </c>
      <c r="B14" s="205"/>
      <c r="C14" s="136"/>
      <c r="D14" s="136"/>
      <c r="E14" s="136"/>
      <c r="F14" s="136"/>
      <c r="G14" s="136"/>
      <c r="H14" s="312"/>
    </row>
    <row r="15" spans="1:11">
      <c r="A15" s="228">
        <f t="shared" si="0"/>
        <v>6</v>
      </c>
      <c r="B15" s="136"/>
      <c r="C15" s="136"/>
      <c r="D15" s="136"/>
      <c r="E15" s="136"/>
      <c r="F15" s="136"/>
      <c r="G15" s="136"/>
      <c r="H15" s="312"/>
    </row>
    <row r="16" spans="1:11">
      <c r="A16" s="228">
        <f t="shared" si="0"/>
        <v>7</v>
      </c>
      <c r="B16" s="205"/>
      <c r="C16" s="136"/>
      <c r="D16" s="136"/>
      <c r="E16" s="136"/>
      <c r="F16" s="136"/>
      <c r="G16" s="136"/>
      <c r="H16" s="312"/>
    </row>
    <row r="17" spans="1:8">
      <c r="A17" s="228">
        <f t="shared" si="0"/>
        <v>8</v>
      </c>
      <c r="B17" s="136"/>
      <c r="C17" s="136"/>
      <c r="D17" s="136"/>
      <c r="E17" s="136"/>
      <c r="F17" s="136"/>
      <c r="G17" s="136"/>
      <c r="H17" s="312"/>
    </row>
    <row r="18" spans="1:8">
      <c r="A18" s="228">
        <f t="shared" si="0"/>
        <v>9</v>
      </c>
      <c r="B18" s="205"/>
      <c r="C18" s="136"/>
      <c r="D18" s="136"/>
      <c r="E18" s="136"/>
      <c r="F18" s="136"/>
      <c r="G18" s="136"/>
      <c r="H18" s="312"/>
    </row>
    <row r="19" spans="1:8" ht="15.75" thickBot="1">
      <c r="A19" s="245">
        <f t="shared" si="0"/>
        <v>10</v>
      </c>
      <c r="B19" s="143"/>
      <c r="C19" s="143"/>
      <c r="D19" s="143"/>
      <c r="E19" s="143"/>
      <c r="F19" s="143"/>
      <c r="G19" s="143"/>
      <c r="H19" s="325"/>
    </row>
    <row r="20" spans="1:8" ht="15.75" thickBot="1">
      <c r="A20" s="406"/>
      <c r="B20" s="238"/>
      <c r="C20" s="212"/>
      <c r="D20" s="212"/>
      <c r="E20" s="212"/>
      <c r="F20" s="212"/>
      <c r="G20" s="407" t="str">
        <f>"Total "&amp;LEFT(A7,4)</f>
        <v>Total I15.</v>
      </c>
      <c r="H20" s="408">
        <f>SUM(H10:H19)</f>
        <v>40</v>
      </c>
    </row>
    <row r="22" spans="1:8" ht="53.25" customHeight="1">
      <c r="A22" s="498"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98"/>
      <c r="C22" s="498"/>
      <c r="D22" s="498"/>
      <c r="E22" s="498"/>
      <c r="F22" s="498"/>
      <c r="G22" s="498"/>
      <c r="H22" s="498"/>
    </row>
    <row r="40" spans="1:9" ht="15.75" thickBot="1"/>
    <row r="41" spans="1:9" ht="54" customHeight="1" thickBot="1">
      <c r="A41" s="213" t="s">
        <v>69</v>
      </c>
      <c r="B41" s="214" t="s">
        <v>72</v>
      </c>
      <c r="C41" s="230" t="s">
        <v>70</v>
      </c>
      <c r="D41" s="230" t="s">
        <v>71</v>
      </c>
      <c r="E41" s="214" t="s">
        <v>139</v>
      </c>
      <c r="F41" s="214" t="s">
        <v>139</v>
      </c>
      <c r="G41" s="214" t="s">
        <v>138</v>
      </c>
      <c r="H41" s="230" t="s">
        <v>87</v>
      </c>
      <c r="I41" s="231"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1" t="str">
        <f>'Date initiale'!C3</f>
        <v>Universitatea de Arhitectură și Urbanism "Ion Mincu" București</v>
      </c>
      <c r="B1" s="251"/>
      <c r="C1" s="251"/>
      <c r="D1" s="17"/>
      <c r="E1" s="43"/>
    </row>
    <row r="2" spans="1:8" ht="15.75">
      <c r="A2" s="251" t="str">
        <f>'Date initiale'!B4&amp;" "&amp;'Date initiale'!C4</f>
        <v>Facultatea ARHITECTURA</v>
      </c>
      <c r="B2" s="251"/>
      <c r="C2" s="251"/>
      <c r="D2" s="2"/>
      <c r="E2" s="43"/>
    </row>
    <row r="3" spans="1:8" ht="15.75">
      <c r="A3" s="251" t="str">
        <f>'Date initiale'!B5&amp;" "&amp;'Date initiale'!C5</f>
        <v>Departamentul Bazele Proiectării de Arhitectură</v>
      </c>
      <c r="B3" s="251"/>
      <c r="C3" s="251"/>
      <c r="D3" s="17"/>
      <c r="E3" s="43"/>
    </row>
    <row r="4" spans="1:8">
      <c r="A4" s="125" t="str">
        <f>'Date initiale'!C6&amp;", "&amp;'Date initiale'!C7</f>
        <v>DUȚESCU I. Constantin-Mihăiță, 23</v>
      </c>
      <c r="B4" s="125"/>
      <c r="C4" s="125"/>
    </row>
    <row r="5" spans="1:8" s="187" customFormat="1">
      <c r="A5" s="125"/>
      <c r="B5" s="125"/>
      <c r="C5" s="125"/>
    </row>
    <row r="6" spans="1:8" ht="15.75">
      <c r="A6" s="506" t="s">
        <v>110</v>
      </c>
      <c r="B6" s="506"/>
      <c r="C6" s="506"/>
      <c r="D6" s="506"/>
    </row>
    <row r="7" spans="1:8" s="187" customFormat="1" ht="90.75" customHeight="1">
      <c r="A7" s="49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99"/>
      <c r="C7" s="499"/>
      <c r="D7" s="499"/>
      <c r="E7" s="188"/>
      <c r="F7" s="188"/>
      <c r="G7" s="188"/>
      <c r="H7" s="188"/>
    </row>
    <row r="8" spans="1:8" ht="18.75" customHeight="1" thickBot="1">
      <c r="A8" s="73"/>
      <c r="B8" s="73"/>
      <c r="C8" s="73"/>
      <c r="D8" s="73"/>
    </row>
    <row r="9" spans="1:8" ht="45.75" customHeight="1" thickBot="1">
      <c r="A9" s="193" t="s">
        <v>55</v>
      </c>
      <c r="B9" s="214" t="s">
        <v>77</v>
      </c>
      <c r="C9" s="214" t="s">
        <v>87</v>
      </c>
      <c r="D9" s="215" t="s">
        <v>147</v>
      </c>
      <c r="E9" s="34"/>
      <c r="F9" s="257" t="s">
        <v>108</v>
      </c>
    </row>
    <row r="10" spans="1:8">
      <c r="A10" s="242">
        <v>1</v>
      </c>
      <c r="B10" s="263"/>
      <c r="C10" s="264"/>
      <c r="D10" s="330"/>
      <c r="F10" s="258" t="s">
        <v>168</v>
      </c>
      <c r="G10" s="365" t="s">
        <v>259</v>
      </c>
    </row>
    <row r="11" spans="1:8">
      <c r="A11" s="228">
        <f>A10+1</f>
        <v>2</v>
      </c>
      <c r="B11" s="261"/>
      <c r="C11" s="217"/>
      <c r="D11" s="326"/>
    </row>
    <row r="12" spans="1:8" s="187" customFormat="1">
      <c r="A12" s="228">
        <f t="shared" ref="A12:A19" si="0">A11+1</f>
        <v>3</v>
      </c>
      <c r="B12" s="237"/>
      <c r="C12" s="136"/>
      <c r="D12" s="312"/>
    </row>
    <row r="13" spans="1:8" s="187" customFormat="1">
      <c r="A13" s="228">
        <f t="shared" si="0"/>
        <v>4</v>
      </c>
      <c r="B13" s="262"/>
      <c r="C13" s="136"/>
      <c r="D13" s="312"/>
    </row>
    <row r="14" spans="1:8" s="187" customFormat="1">
      <c r="A14" s="228">
        <f t="shared" si="0"/>
        <v>5</v>
      </c>
      <c r="B14" s="262"/>
      <c r="C14" s="136"/>
      <c r="D14" s="312"/>
    </row>
    <row r="15" spans="1:8">
      <c r="A15" s="228">
        <f t="shared" si="0"/>
        <v>6</v>
      </c>
      <c r="B15" s="237"/>
      <c r="C15" s="136"/>
      <c r="D15" s="312"/>
    </row>
    <row r="16" spans="1:8">
      <c r="A16" s="228">
        <f t="shared" si="0"/>
        <v>7</v>
      </c>
      <c r="B16" s="262"/>
      <c r="C16" s="136"/>
      <c r="D16" s="312"/>
    </row>
    <row r="17" spans="1:4">
      <c r="A17" s="228">
        <f t="shared" si="0"/>
        <v>8</v>
      </c>
      <c r="B17" s="262"/>
      <c r="C17" s="136"/>
      <c r="D17" s="312"/>
    </row>
    <row r="18" spans="1:4">
      <c r="A18" s="228">
        <f t="shared" si="0"/>
        <v>9</v>
      </c>
      <c r="B18" s="262"/>
      <c r="C18" s="136"/>
      <c r="D18" s="312"/>
    </row>
    <row r="19" spans="1:4" ht="15.75" thickBot="1">
      <c r="A19" s="245">
        <f t="shared" si="0"/>
        <v>10</v>
      </c>
      <c r="B19" s="265"/>
      <c r="C19" s="143"/>
      <c r="D19" s="325"/>
    </row>
    <row r="20" spans="1:4" ht="15.75" thickBot="1">
      <c r="A20" s="344"/>
      <c r="B20" s="211"/>
      <c r="C20" s="164" t="str">
        <f>"Total "&amp;LEFT(A7,3)</f>
        <v>Total I16</v>
      </c>
      <c r="D20" s="266">
        <f>SUM(D10:D19)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B10" sqref="B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1" t="str">
        <f>'Date initiale'!C3</f>
        <v>Universitatea de Arhitectură și Urbanism "Ion Mincu" București</v>
      </c>
      <c r="B1" s="251"/>
      <c r="C1" s="251"/>
      <c r="D1" s="17"/>
    </row>
    <row r="2" spans="1:11" ht="15.75">
      <c r="A2" s="251" t="str">
        <f>'Date initiale'!B4&amp;" "&amp;'Date initiale'!C4</f>
        <v>Facultatea ARHITECTURA</v>
      </c>
      <c r="B2" s="251"/>
      <c r="C2" s="251"/>
      <c r="D2" s="2"/>
    </row>
    <row r="3" spans="1:11" ht="15.75">
      <c r="A3" s="251" t="str">
        <f>'Date initiale'!B5&amp;" "&amp;'Date initiale'!C5</f>
        <v>Departamentul Bazele Proiectării de Arhitectură</v>
      </c>
      <c r="B3" s="251"/>
      <c r="C3" s="251"/>
      <c r="D3" s="17"/>
    </row>
    <row r="4" spans="1:11">
      <c r="A4" s="125" t="str">
        <f>'Date initiale'!C6&amp;", "&amp;'Date initiale'!C7</f>
        <v>DUȚESCU I. Constantin-Mihăiță, 23</v>
      </c>
      <c r="B4" s="125"/>
      <c r="C4" s="125"/>
    </row>
    <row r="5" spans="1:11" s="187" customFormat="1">
      <c r="A5" s="125"/>
      <c r="B5" s="125"/>
      <c r="C5" s="125"/>
    </row>
    <row r="6" spans="1:11">
      <c r="A6" s="507" t="s">
        <v>110</v>
      </c>
      <c r="B6" s="507"/>
      <c r="C6" s="507"/>
      <c r="D6" s="507"/>
    </row>
    <row r="7" spans="1:11" s="187" customFormat="1" ht="40.5" customHeight="1">
      <c r="A7" s="508"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08"/>
      <c r="C7" s="508"/>
      <c r="D7" s="508"/>
    </row>
    <row r="8" spans="1:11" ht="15.75" thickBot="1"/>
    <row r="9" spans="1:11" ht="48.75" customHeight="1" thickBot="1">
      <c r="A9" s="160" t="s">
        <v>55</v>
      </c>
      <c r="B9" s="161" t="s">
        <v>77</v>
      </c>
      <c r="C9" s="161" t="s">
        <v>87</v>
      </c>
      <c r="D9" s="279" t="s">
        <v>147</v>
      </c>
      <c r="F9" s="257" t="s">
        <v>108</v>
      </c>
    </row>
    <row r="10" spans="1:11">
      <c r="A10" s="411">
        <v>1</v>
      </c>
      <c r="B10" s="259"/>
      <c r="C10" s="259"/>
      <c r="D10" s="412"/>
      <c r="F10" s="258" t="s">
        <v>169</v>
      </c>
      <c r="G10" s="365" t="s">
        <v>260</v>
      </c>
      <c r="K10" s="22"/>
    </row>
    <row r="11" spans="1:11" s="187" customFormat="1">
      <c r="A11" s="301">
        <f>A10+1</f>
        <v>2</v>
      </c>
      <c r="B11" s="286"/>
      <c r="C11" s="42"/>
      <c r="D11" s="324"/>
      <c r="K11" s="22"/>
    </row>
    <row r="12" spans="1:11" s="187" customFormat="1">
      <c r="A12" s="301">
        <f t="shared" ref="A12:A19" si="0">A11+1</f>
        <v>3</v>
      </c>
      <c r="B12" s="286"/>
      <c r="C12" s="42"/>
      <c r="D12" s="324"/>
      <c r="K12" s="22"/>
    </row>
    <row r="13" spans="1:11" s="187" customFormat="1">
      <c r="A13" s="301">
        <f t="shared" si="0"/>
        <v>4</v>
      </c>
      <c r="B13" s="286"/>
      <c r="C13" s="42"/>
      <c r="D13" s="324"/>
      <c r="K13" s="22"/>
    </row>
    <row r="14" spans="1:11" s="187" customFormat="1">
      <c r="A14" s="301">
        <f t="shared" si="0"/>
        <v>5</v>
      </c>
      <c r="B14" s="286"/>
      <c r="C14" s="42"/>
      <c r="D14" s="324"/>
      <c r="K14" s="22"/>
    </row>
    <row r="15" spans="1:11" s="187" customFormat="1">
      <c r="A15" s="301">
        <f t="shared" si="0"/>
        <v>6</v>
      </c>
      <c r="B15" s="286"/>
      <c r="C15" s="42"/>
      <c r="D15" s="324"/>
      <c r="K15" s="22"/>
    </row>
    <row r="16" spans="1:11" s="187" customFormat="1">
      <c r="A16" s="301">
        <f t="shared" si="0"/>
        <v>7</v>
      </c>
      <c r="B16" s="286"/>
      <c r="C16" s="42"/>
      <c r="D16" s="324"/>
      <c r="K16" s="22"/>
    </row>
    <row r="17" spans="1:11" s="187" customFormat="1">
      <c r="A17" s="301">
        <f t="shared" si="0"/>
        <v>8</v>
      </c>
      <c r="B17" s="286"/>
      <c r="C17" s="42"/>
      <c r="D17" s="324"/>
      <c r="K17" s="22"/>
    </row>
    <row r="18" spans="1:11" s="187" customFormat="1">
      <c r="A18" s="301">
        <f t="shared" si="0"/>
        <v>9</v>
      </c>
      <c r="B18" s="286"/>
      <c r="C18" s="42"/>
      <c r="D18" s="324"/>
      <c r="K18" s="22"/>
    </row>
    <row r="19" spans="1:11" ht="15.75" thickBot="1">
      <c r="A19" s="302">
        <f t="shared" si="0"/>
        <v>10</v>
      </c>
      <c r="B19" s="297"/>
      <c r="C19" s="157"/>
      <c r="D19" s="329"/>
      <c r="K19" s="22"/>
    </row>
    <row r="20" spans="1:11" ht="15.75" thickBot="1">
      <c r="A20" s="410"/>
      <c r="B20" s="125"/>
      <c r="C20" s="377" t="str">
        <f>"Total "&amp;LEFT(A7,3)</f>
        <v>Total I17</v>
      </c>
      <c r="D20" s="378">
        <f>SUM(D11:D19)</f>
        <v>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topLeftCell="A4" workbookViewId="0">
      <selection activeCell="F15" sqref="F15"/>
    </sheetView>
  </sheetViews>
  <sheetFormatPr defaultRowHeight="15"/>
  <cols>
    <col min="1" max="1" width="5.140625" customWidth="1"/>
    <col min="2" max="2" width="103.140625" customWidth="1"/>
    <col min="3" max="3" width="10.5703125" customWidth="1"/>
    <col min="4" max="4" width="9.7109375" customWidth="1"/>
  </cols>
  <sheetData>
    <row r="1" spans="1:11" ht="15.75">
      <c r="A1" s="251" t="str">
        <f>'Date initiale'!C3</f>
        <v>Universitatea de Arhitectură și Urbanism "Ion Mincu" București</v>
      </c>
      <c r="B1" s="251"/>
      <c r="C1" s="251"/>
      <c r="D1" s="17"/>
      <c r="E1" s="43"/>
    </row>
    <row r="2" spans="1:11" ht="15.75">
      <c r="A2" s="251" t="str">
        <f>'Date initiale'!B4&amp;" "&amp;'Date initiale'!C4</f>
        <v>Facultatea ARHITECTURA</v>
      </c>
      <c r="B2" s="251"/>
      <c r="C2" s="251"/>
      <c r="D2" s="43"/>
      <c r="E2" s="43"/>
    </row>
    <row r="3" spans="1:11" ht="15.75">
      <c r="A3" s="251" t="str">
        <f>'Date initiale'!B5&amp;" "&amp;'Date initiale'!C5</f>
        <v>Departamentul Bazele Proiectării de Arhitectură</v>
      </c>
      <c r="B3" s="251"/>
      <c r="C3" s="251"/>
      <c r="D3" s="17"/>
      <c r="E3" s="43"/>
    </row>
    <row r="4" spans="1:11">
      <c r="A4" s="125" t="str">
        <f>'Date initiale'!C6&amp;", "&amp;'Date initiale'!C7</f>
        <v>DUȚESCU I. Constantin-Mihăiță, 23</v>
      </c>
      <c r="B4" s="125"/>
      <c r="C4" s="125"/>
    </row>
    <row r="5" spans="1:11" s="187" customFormat="1">
      <c r="A5" s="125"/>
      <c r="B5" s="125"/>
      <c r="C5" s="125"/>
    </row>
    <row r="6" spans="1:11" ht="34.5" customHeight="1">
      <c r="A6" s="506" t="s">
        <v>110</v>
      </c>
      <c r="B6" s="506"/>
      <c r="C6" s="506"/>
      <c r="D6" s="506"/>
    </row>
    <row r="7" spans="1:11" s="187" customFormat="1" ht="34.5" customHeight="1">
      <c r="A7" s="508"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08"/>
      <c r="C7" s="508"/>
      <c r="D7" s="508"/>
    </row>
    <row r="8" spans="1:11" ht="16.5" customHeight="1" thickBot="1">
      <c r="A8" s="61"/>
      <c r="B8" s="61"/>
      <c r="C8" s="61"/>
      <c r="D8" s="61"/>
    </row>
    <row r="9" spans="1:11" ht="42.75" customHeight="1" thickBot="1">
      <c r="A9" s="193" t="s">
        <v>55</v>
      </c>
      <c r="B9" s="161" t="s">
        <v>77</v>
      </c>
      <c r="C9" s="161" t="s">
        <v>87</v>
      </c>
      <c r="D9" s="279" t="s">
        <v>78</v>
      </c>
      <c r="E9" s="34"/>
      <c r="F9" s="257" t="s">
        <v>108</v>
      </c>
    </row>
    <row r="10" spans="1:11">
      <c r="A10" s="166">
        <v>1</v>
      </c>
      <c r="B10" s="294" t="s">
        <v>511</v>
      </c>
      <c r="C10" s="167">
        <v>2017</v>
      </c>
      <c r="D10" s="331">
        <v>10</v>
      </c>
      <c r="E10" s="34"/>
      <c r="F10" s="258" t="s">
        <v>170</v>
      </c>
      <c r="G10" s="365" t="s">
        <v>261</v>
      </c>
      <c r="K10" s="22"/>
    </row>
    <row r="11" spans="1:11" ht="30">
      <c r="A11" s="168">
        <f>A10+1</f>
        <v>2</v>
      </c>
      <c r="B11" s="286" t="s">
        <v>471</v>
      </c>
      <c r="C11" s="42">
        <v>2016</v>
      </c>
      <c r="D11" s="312">
        <v>1</v>
      </c>
      <c r="K11" s="22"/>
    </row>
    <row r="12" spans="1:11" ht="30">
      <c r="A12" s="168">
        <f t="shared" ref="A12:A19" si="0">A11+1</f>
        <v>3</v>
      </c>
      <c r="B12" s="286" t="s">
        <v>493</v>
      </c>
      <c r="C12" s="42">
        <v>2008</v>
      </c>
      <c r="D12" s="312">
        <v>10</v>
      </c>
      <c r="K12" s="58"/>
    </row>
    <row r="13" spans="1:11" ht="45">
      <c r="A13" s="168">
        <f t="shared" si="0"/>
        <v>4</v>
      </c>
      <c r="B13" s="286" t="s">
        <v>512</v>
      </c>
      <c r="C13" s="42">
        <v>2019</v>
      </c>
      <c r="D13" s="312">
        <f>10/3</f>
        <v>3.3333333333333335</v>
      </c>
    </row>
    <row r="14" spans="1:11" ht="30">
      <c r="A14" s="168">
        <f t="shared" si="0"/>
        <v>5</v>
      </c>
      <c r="B14" s="286" t="s">
        <v>514</v>
      </c>
      <c r="C14" s="42">
        <v>2020</v>
      </c>
      <c r="D14" s="312">
        <v>5</v>
      </c>
    </row>
    <row r="15" spans="1:11" ht="45">
      <c r="A15" s="168">
        <f t="shared" si="0"/>
        <v>6</v>
      </c>
      <c r="B15" s="286" t="s">
        <v>513</v>
      </c>
      <c r="C15" s="42">
        <v>2019</v>
      </c>
      <c r="D15" s="312">
        <v>5</v>
      </c>
    </row>
    <row r="16" spans="1:11" ht="30">
      <c r="A16" s="168">
        <f t="shared" si="0"/>
        <v>7</v>
      </c>
      <c r="B16" s="286" t="s">
        <v>526</v>
      </c>
      <c r="C16" s="42">
        <v>2013</v>
      </c>
      <c r="D16" s="312">
        <v>5</v>
      </c>
    </row>
    <row r="17" spans="1:8" s="38" customFormat="1">
      <c r="A17" s="168">
        <f t="shared" si="0"/>
        <v>8</v>
      </c>
      <c r="B17" s="286"/>
      <c r="C17" s="42"/>
      <c r="D17" s="312"/>
    </row>
    <row r="18" spans="1:8">
      <c r="A18" s="168">
        <f t="shared" si="0"/>
        <v>9</v>
      </c>
      <c r="B18" s="286"/>
      <c r="C18" s="42"/>
      <c r="D18" s="312"/>
    </row>
    <row r="19" spans="1:8" ht="15.75" thickBot="1">
      <c r="A19" s="296">
        <f t="shared" si="0"/>
        <v>10</v>
      </c>
      <c r="B19" s="297"/>
      <c r="C19" s="157"/>
      <c r="D19" s="325"/>
    </row>
    <row r="20" spans="1:8" s="22" customFormat="1" ht="15.75" thickBot="1">
      <c r="A20" s="343"/>
      <c r="B20" s="303"/>
      <c r="C20" s="128" t="str">
        <f>"Total "&amp;LEFT(A7,3)</f>
        <v>Total I18</v>
      </c>
      <c r="D20" s="304">
        <f>SUM(D10:D19)</f>
        <v>39.333333333333329</v>
      </c>
    </row>
    <row r="21" spans="1:8">
      <c r="B21" s="18"/>
    </row>
    <row r="22" spans="1:8" ht="53.25" customHeight="1">
      <c r="A22" s="498"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98"/>
      <c r="C22" s="498"/>
      <c r="D22" s="498"/>
      <c r="E22" s="260"/>
      <c r="F22" s="260"/>
      <c r="G22" s="260"/>
      <c r="H22" s="260"/>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B10" sqref="B10"/>
    </sheetView>
  </sheetViews>
  <sheetFormatPr defaultRowHeight="15"/>
  <cols>
    <col min="1" max="1" width="5.140625" customWidth="1"/>
    <col min="2" max="2" width="27.140625" customWidth="1"/>
    <col min="3" max="3" width="75.7109375" customWidth="1"/>
    <col min="4" max="4" width="10.5703125" style="187" customWidth="1"/>
    <col min="5" max="5" width="9.7109375" customWidth="1"/>
    <col min="7" max="7" width="14.140625" customWidth="1"/>
  </cols>
  <sheetData>
    <row r="1" spans="1:11">
      <c r="A1" s="253" t="str">
        <f>'Date initiale'!C3</f>
        <v>Universitatea de Arhitectură și Urbanism "Ion Mincu" București</v>
      </c>
      <c r="B1" s="253"/>
      <c r="D1" s="253"/>
    </row>
    <row r="2" spans="1:11" ht="15.75">
      <c r="A2" s="251" t="str">
        <f>'Date initiale'!B4&amp;" "&amp;'Date initiale'!C4</f>
        <v>Facultatea ARHITECTURA</v>
      </c>
      <c r="B2" s="251"/>
      <c r="C2" s="17"/>
      <c r="D2" s="251"/>
      <c r="E2" s="17"/>
    </row>
    <row r="3" spans="1:11" ht="15.75">
      <c r="A3" s="251" t="str">
        <f>'Date initiale'!B5&amp;" "&amp;'Date initiale'!C5</f>
        <v>Departamentul Bazele Proiectării de Arhitectură</v>
      </c>
      <c r="B3" s="251"/>
      <c r="C3" s="17"/>
      <c r="D3" s="251"/>
      <c r="E3" s="17"/>
    </row>
    <row r="4" spans="1:11" ht="15.75">
      <c r="A4" s="497" t="str">
        <f>'Date initiale'!C6&amp;", "&amp;'Date initiale'!C7</f>
        <v>DUȚESCU I. Constantin-Mihăiță, 23</v>
      </c>
      <c r="B4" s="497"/>
      <c r="C4" s="509"/>
      <c r="D4" s="509"/>
      <c r="E4" s="509"/>
    </row>
    <row r="5" spans="1:11" s="187" customFormat="1" ht="15.75">
      <c r="A5" s="252"/>
      <c r="B5" s="252"/>
      <c r="C5" s="17"/>
      <c r="D5" s="252"/>
      <c r="E5" s="17"/>
    </row>
    <row r="6" spans="1:11" ht="15.75">
      <c r="A6" s="502" t="s">
        <v>110</v>
      </c>
      <c r="B6" s="502"/>
      <c r="C6" s="502"/>
      <c r="D6" s="502"/>
      <c r="E6" s="502"/>
    </row>
    <row r="7" spans="1:11" ht="67.5" customHeight="1">
      <c r="A7" s="508"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08"/>
      <c r="C7" s="508"/>
      <c r="D7" s="508"/>
      <c r="E7" s="508"/>
      <c r="F7" s="41"/>
      <c r="G7" s="41"/>
      <c r="H7" s="41"/>
      <c r="I7" s="41"/>
    </row>
    <row r="8" spans="1:11" s="22" customFormat="1" ht="20.25" customHeight="1" thickBot="1">
      <c r="A8" s="61"/>
      <c r="B8" s="61"/>
      <c r="C8" s="61"/>
      <c r="D8" s="61"/>
      <c r="E8" s="61"/>
      <c r="F8" s="70"/>
      <c r="G8" s="70"/>
      <c r="H8" s="70"/>
      <c r="I8" s="70"/>
    </row>
    <row r="9" spans="1:11" ht="30.75" thickBot="1">
      <c r="A9" s="160" t="s">
        <v>55</v>
      </c>
      <c r="B9" s="214" t="s">
        <v>150</v>
      </c>
      <c r="C9" s="214" t="s">
        <v>82</v>
      </c>
      <c r="D9" s="214" t="s">
        <v>81</v>
      </c>
      <c r="E9" s="231" t="s">
        <v>147</v>
      </c>
      <c r="G9" s="257" t="s">
        <v>108</v>
      </c>
      <c r="K9" s="22"/>
    </row>
    <row r="10" spans="1:11" s="187" customFormat="1" ht="45">
      <c r="A10" s="274">
        <v>1</v>
      </c>
      <c r="B10" s="275" t="s">
        <v>446</v>
      </c>
      <c r="C10" s="276" t="s">
        <v>448</v>
      </c>
      <c r="D10" s="413" t="s">
        <v>447</v>
      </c>
      <c r="E10" s="319">
        <v>5</v>
      </c>
      <c r="G10" s="258" t="s">
        <v>171</v>
      </c>
      <c r="H10" s="365" t="s">
        <v>262</v>
      </c>
      <c r="K10" s="22"/>
    </row>
    <row r="11" spans="1:11" s="187" customFormat="1">
      <c r="A11" s="204">
        <f>A10+1</f>
        <v>2</v>
      </c>
      <c r="B11" s="237"/>
      <c r="C11" s="272"/>
      <c r="D11" s="136"/>
      <c r="E11" s="312"/>
      <c r="K11" s="22"/>
    </row>
    <row r="12" spans="1:11" s="187" customFormat="1">
      <c r="A12" s="204">
        <f t="shared" ref="A12:A19" si="0">A11+1</f>
        <v>3</v>
      </c>
      <c r="B12" s="237"/>
      <c r="C12" s="272"/>
      <c r="D12" s="136"/>
      <c r="E12" s="312"/>
      <c r="K12" s="22"/>
    </row>
    <row r="13" spans="1:11" s="187" customFormat="1">
      <c r="A13" s="204">
        <f t="shared" si="0"/>
        <v>4</v>
      </c>
      <c r="B13" s="237"/>
      <c r="C13" s="272"/>
      <c r="D13" s="136"/>
      <c r="E13" s="312"/>
      <c r="K13" s="22"/>
    </row>
    <row r="14" spans="1:11">
      <c r="A14" s="204">
        <f t="shared" si="0"/>
        <v>5</v>
      </c>
      <c r="B14" s="237"/>
      <c r="C14" s="272"/>
      <c r="D14" s="136"/>
      <c r="E14" s="312"/>
      <c r="K14" s="22"/>
    </row>
    <row r="15" spans="1:11" s="187" customFormat="1">
      <c r="A15" s="204">
        <f t="shared" si="0"/>
        <v>6</v>
      </c>
      <c r="B15" s="237"/>
      <c r="C15" s="272"/>
      <c r="D15" s="136"/>
      <c r="E15" s="312"/>
      <c r="K15" s="22"/>
    </row>
    <row r="16" spans="1:11" s="187" customFormat="1">
      <c r="A16" s="204">
        <f t="shared" si="0"/>
        <v>7</v>
      </c>
      <c r="B16" s="237"/>
      <c r="C16" s="272"/>
      <c r="D16" s="136"/>
      <c r="E16" s="312"/>
      <c r="K16" s="22"/>
    </row>
    <row r="17" spans="1:11" s="187" customFormat="1">
      <c r="A17" s="204">
        <f t="shared" si="0"/>
        <v>8</v>
      </c>
      <c r="B17" s="237"/>
      <c r="C17" s="272"/>
      <c r="D17" s="136"/>
      <c r="E17" s="312"/>
      <c r="K17" s="22"/>
    </row>
    <row r="18" spans="1:11" s="187" customFormat="1">
      <c r="A18" s="204">
        <f t="shared" si="0"/>
        <v>9</v>
      </c>
      <c r="B18" s="237"/>
      <c r="C18" s="272"/>
      <c r="D18" s="136"/>
      <c r="E18" s="312"/>
      <c r="K18" s="22"/>
    </row>
    <row r="19" spans="1:11" s="187" customFormat="1" ht="15.75" thickBot="1">
      <c r="A19" s="209">
        <f t="shared" si="0"/>
        <v>10</v>
      </c>
      <c r="B19" s="277"/>
      <c r="C19" s="278"/>
      <c r="D19" s="143"/>
      <c r="E19" s="325"/>
      <c r="K19" s="22"/>
    </row>
    <row r="20" spans="1:11" ht="15.75" thickBot="1">
      <c r="A20" s="342"/>
      <c r="B20" s="212"/>
      <c r="C20" s="273"/>
      <c r="D20" s="164" t="str">
        <f>"Total "&amp;LEFT(A7,3)</f>
        <v>Total I19</v>
      </c>
      <c r="E20" s="165">
        <f>SUM(E10:E19)</f>
        <v>5</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G27" sqref="G27"/>
    </sheetView>
  </sheetViews>
  <sheetFormatPr defaultRowHeight="15"/>
  <cols>
    <col min="1" max="1" width="5.140625" customWidth="1"/>
    <col min="2" max="2" width="86.28515625" customWidth="1"/>
    <col min="3" max="3" width="17.140625" style="187" customWidth="1"/>
    <col min="4" max="4" width="10.5703125" customWidth="1"/>
    <col min="5" max="5" width="9.7109375" customWidth="1"/>
    <col min="7" max="7" width="13.42578125" customWidth="1"/>
  </cols>
  <sheetData>
    <row r="1" spans="1:8" ht="15.75">
      <c r="A1" s="251" t="str">
        <f>'Date initiale'!C3</f>
        <v>Universitatea de Arhitectură și Urbanism "Ion Mincu" București</v>
      </c>
      <c r="B1" s="251"/>
      <c r="C1" s="251"/>
      <c r="D1" s="251"/>
      <c r="E1" s="17"/>
    </row>
    <row r="2" spans="1:8" ht="15.75">
      <c r="A2" s="251" t="str">
        <f>'Date initiale'!B4&amp;" "&amp;'Date initiale'!C4</f>
        <v>Facultatea ARHITECTURA</v>
      </c>
      <c r="B2" s="251"/>
      <c r="C2" s="251"/>
      <c r="D2" s="251"/>
      <c r="E2" s="17"/>
    </row>
    <row r="3" spans="1:8" ht="15.75">
      <c r="A3" s="251" t="str">
        <f>'Date initiale'!B5&amp;" "&amp;'Date initiale'!C5</f>
        <v>Departamentul Bazele Proiectării de Arhitectură</v>
      </c>
      <c r="B3" s="251"/>
      <c r="C3" s="251"/>
      <c r="D3" s="251"/>
      <c r="E3" s="17"/>
    </row>
    <row r="4" spans="1:8">
      <c r="A4" s="125" t="str">
        <f>'Date initiale'!C6&amp;", "&amp;'Date initiale'!C7</f>
        <v>DUȚESCU I. Constantin-Mihăiță, 23</v>
      </c>
      <c r="B4" s="125"/>
      <c r="C4" s="125"/>
      <c r="D4" s="125"/>
    </row>
    <row r="5" spans="1:8" s="187" customFormat="1">
      <c r="A5" s="125"/>
      <c r="B5" s="125"/>
      <c r="C5" s="125"/>
      <c r="D5" s="125"/>
    </row>
    <row r="6" spans="1:8" ht="15.75">
      <c r="A6" s="510" t="s">
        <v>110</v>
      </c>
      <c r="B6" s="511"/>
      <c r="C6" s="511"/>
      <c r="D6" s="511"/>
      <c r="E6" s="512"/>
    </row>
    <row r="7" spans="1:8" s="187" customFormat="1" ht="15.75">
      <c r="A7" s="508" t="str">
        <f>'Descriere indicatori'!B27&amp;". "&amp;'Descriere indicatori'!C27</f>
        <v xml:space="preserve">I20. Expoziţii profesionale în domeniu organizate la nivel internaţional / naţional sau local în calitate de autor, coautor, curator </v>
      </c>
      <c r="B7" s="508"/>
      <c r="C7" s="508"/>
      <c r="D7" s="508"/>
      <c r="E7" s="508"/>
      <c r="F7" s="271"/>
    </row>
    <row r="8" spans="1:8" s="187" customFormat="1" ht="32.25" customHeight="1" thickBot="1">
      <c r="A8" s="60"/>
      <c r="B8" s="60"/>
      <c r="C8" s="60"/>
      <c r="D8" s="60"/>
      <c r="E8" s="60"/>
    </row>
    <row r="9" spans="1:8" ht="30.75" thickBot="1">
      <c r="A9" s="193" t="s">
        <v>55</v>
      </c>
      <c r="B9" s="418" t="s">
        <v>152</v>
      </c>
      <c r="C9" s="194" t="s">
        <v>151</v>
      </c>
      <c r="D9" s="194" t="s">
        <v>87</v>
      </c>
      <c r="E9" s="419" t="s">
        <v>147</v>
      </c>
      <c r="G9" s="257" t="s">
        <v>108</v>
      </c>
    </row>
    <row r="10" spans="1:8" ht="45">
      <c r="A10" s="422">
        <v>1</v>
      </c>
      <c r="B10" s="425" t="s">
        <v>550</v>
      </c>
      <c r="C10" s="416" t="s">
        <v>419</v>
      </c>
      <c r="D10" s="167" t="s">
        <v>455</v>
      </c>
      <c r="E10" s="416">
        <v>3</v>
      </c>
      <c r="G10" s="258" t="s">
        <v>170</v>
      </c>
      <c r="H10" s="365" t="s">
        <v>263</v>
      </c>
    </row>
    <row r="11" spans="1:8">
      <c r="A11" s="423">
        <f>A10+1</f>
        <v>2</v>
      </c>
      <c r="B11" s="380"/>
      <c r="C11" s="42"/>
      <c r="D11" s="417"/>
      <c r="E11" s="421"/>
      <c r="G11" s="258" t="s">
        <v>172</v>
      </c>
    </row>
    <row r="12" spans="1:8">
      <c r="A12" s="423">
        <f t="shared" ref="A12:A19" si="0">A11+1</f>
        <v>3</v>
      </c>
      <c r="B12" s="380"/>
      <c r="C12" s="42"/>
      <c r="D12" s="42"/>
      <c r="E12" s="332"/>
      <c r="G12" s="258" t="s">
        <v>173</v>
      </c>
    </row>
    <row r="13" spans="1:8">
      <c r="A13" s="423">
        <f t="shared" si="0"/>
        <v>4</v>
      </c>
      <c r="B13" s="380"/>
      <c r="C13" s="42"/>
      <c r="D13" s="42"/>
      <c r="E13" s="332"/>
    </row>
    <row r="14" spans="1:8">
      <c r="A14" s="423">
        <f t="shared" si="0"/>
        <v>5</v>
      </c>
      <c r="B14" s="426"/>
      <c r="C14" s="42"/>
      <c r="D14" s="42"/>
      <c r="E14" s="333"/>
    </row>
    <row r="15" spans="1:8">
      <c r="A15" s="423">
        <f t="shared" si="0"/>
        <v>6</v>
      </c>
      <c r="B15" s="426"/>
      <c r="C15" s="42"/>
      <c r="D15" s="42"/>
      <c r="E15" s="333"/>
    </row>
    <row r="16" spans="1:8">
      <c r="A16" s="423">
        <f t="shared" si="0"/>
        <v>7</v>
      </c>
      <c r="B16" s="426"/>
      <c r="C16" s="42"/>
      <c r="D16" s="42"/>
      <c r="E16" s="333"/>
    </row>
    <row r="17" spans="1:5">
      <c r="A17" s="423">
        <f t="shared" si="0"/>
        <v>8</v>
      </c>
      <c r="B17" s="426"/>
      <c r="C17" s="42"/>
      <c r="D17" s="42"/>
      <c r="E17" s="312"/>
    </row>
    <row r="18" spans="1:5" s="58" customFormat="1">
      <c r="A18" s="423">
        <f t="shared" si="0"/>
        <v>9</v>
      </c>
      <c r="B18" s="427"/>
      <c r="C18" s="184"/>
      <c r="D18" s="184"/>
      <c r="E18" s="334"/>
    </row>
    <row r="19" spans="1:5" s="58" customFormat="1" ht="15.75" thickBot="1">
      <c r="A19" s="424">
        <f t="shared" si="0"/>
        <v>10</v>
      </c>
      <c r="B19" s="428"/>
      <c r="C19" s="292"/>
      <c r="D19" s="292"/>
      <c r="E19" s="335"/>
    </row>
    <row r="20" spans="1:5" ht="15.75" thickBot="1">
      <c r="A20" s="420"/>
      <c r="B20" s="281"/>
      <c r="C20" s="282"/>
      <c r="D20" s="407" t="str">
        <f>"Total "&amp;LEFT(A7,3)</f>
        <v>Total I20</v>
      </c>
      <c r="E20" s="378">
        <f>SUM(E10:E19)</f>
        <v>3</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zoomScale="130" zoomScaleNormal="130" workbookViewId="0">
      <selection activeCell="C46" sqref="C46"/>
    </sheetView>
  </sheetViews>
  <sheetFormatPr defaultRowHeight="15"/>
  <cols>
    <col min="1" max="1" width="4.28515625" style="187" customWidth="1"/>
    <col min="2" max="2" width="8.7109375" customWidth="1"/>
    <col min="3" max="3" width="72" customWidth="1"/>
    <col min="4" max="4" width="7.7109375" customWidth="1"/>
  </cols>
  <sheetData>
    <row r="1" spans="2:4">
      <c r="B1" s="483" t="s">
        <v>102</v>
      </c>
      <c r="C1" s="483"/>
      <c r="D1" s="483"/>
    </row>
    <row r="2" spans="2:4" s="187" customFormat="1">
      <c r="B2" s="355" t="str">
        <f>"Facultatea de "&amp;'Date initiale'!C4</f>
        <v>Facultatea de ARHITECTURA</v>
      </c>
      <c r="C2" s="355"/>
      <c r="D2" s="355"/>
    </row>
    <row r="3" spans="2:4">
      <c r="B3" s="483" t="str">
        <f>"Departamentul "&amp;'Date initiale'!C5</f>
        <v>Departamentul Bazele Proiectării de Arhitectură</v>
      </c>
      <c r="C3" s="483"/>
      <c r="D3" s="483"/>
    </row>
    <row r="4" spans="2:4">
      <c r="B4" s="355" t="str">
        <f>"Nume și prenume: "&amp;'Date initiale'!C6</f>
        <v>Nume și prenume: DUȚESCU I. Constantin-Mihăiță</v>
      </c>
      <c r="C4" s="355"/>
      <c r="D4" s="355"/>
    </row>
    <row r="5" spans="2:4" s="187" customFormat="1">
      <c r="B5" s="355" t="str">
        <f>"Post: "&amp;'Date initiale'!C7</f>
        <v>Post: 23</v>
      </c>
      <c r="C5" s="355"/>
      <c r="D5" s="355"/>
    </row>
    <row r="6" spans="2:4">
      <c r="B6" s="355" t="str">
        <f>"Standard de referință: "&amp;'Date initiale'!C8</f>
        <v>Standard de referință: conferențiar universitar</v>
      </c>
      <c r="C6" s="355"/>
      <c r="D6" s="355"/>
    </row>
    <row r="7" spans="2:4">
      <c r="B7" s="187"/>
      <c r="C7" s="187"/>
      <c r="D7" s="187"/>
    </row>
    <row r="8" spans="2:4" s="187" customFormat="1" ht="15.75">
      <c r="B8" s="486" t="s">
        <v>178</v>
      </c>
      <c r="C8" s="486"/>
      <c r="D8" s="486"/>
    </row>
    <row r="9" spans="2:4" ht="34.5" customHeight="1">
      <c r="B9" s="484" t="s">
        <v>186</v>
      </c>
      <c r="C9" s="485"/>
      <c r="D9" s="485"/>
    </row>
    <row r="10" spans="2:4" ht="30">
      <c r="B10" s="95" t="s">
        <v>63</v>
      </c>
      <c r="C10" s="95" t="s">
        <v>177</v>
      </c>
      <c r="D10" s="95" t="s">
        <v>147</v>
      </c>
    </row>
    <row r="11" spans="2:4">
      <c r="B11" s="96" t="s">
        <v>19</v>
      </c>
      <c r="C11" s="11" t="s">
        <v>20</v>
      </c>
      <c r="D11" s="105">
        <f>'I1'!I20</f>
        <v>0</v>
      </c>
    </row>
    <row r="12" spans="2:4" ht="15" customHeight="1">
      <c r="B12" s="97" t="s">
        <v>21</v>
      </c>
      <c r="C12" s="11" t="s">
        <v>22</v>
      </c>
      <c r="D12" s="106">
        <f>'I2'!I20</f>
        <v>30</v>
      </c>
    </row>
    <row r="13" spans="2:4">
      <c r="B13" s="97" t="s">
        <v>23</v>
      </c>
      <c r="C13" s="32" t="s">
        <v>24</v>
      </c>
      <c r="D13" s="106">
        <f>'I3'!I15</f>
        <v>50</v>
      </c>
    </row>
    <row r="14" spans="2:4">
      <c r="B14" s="97" t="s">
        <v>26</v>
      </c>
      <c r="C14" s="11" t="s">
        <v>199</v>
      </c>
      <c r="D14" s="106">
        <f>'I4'!I62</f>
        <v>520</v>
      </c>
    </row>
    <row r="15" spans="2:4" ht="45">
      <c r="B15" s="97" t="s">
        <v>28</v>
      </c>
      <c r="C15" s="79" t="s">
        <v>200</v>
      </c>
      <c r="D15" s="106">
        <f>'I5'!I20</f>
        <v>0</v>
      </c>
    </row>
    <row r="16" spans="2:4" ht="15" customHeight="1">
      <c r="B16" s="97" t="s">
        <v>29</v>
      </c>
      <c r="C16" s="15" t="s">
        <v>201</v>
      </c>
      <c r="D16" s="106">
        <f>'I6'!I20</f>
        <v>0</v>
      </c>
    </row>
    <row r="17" spans="2:4" ht="15" customHeight="1">
      <c r="B17" s="97" t="s">
        <v>30</v>
      </c>
      <c r="C17" s="15" t="s">
        <v>203</v>
      </c>
      <c r="D17" s="106">
        <f>'I7'!I21</f>
        <v>0</v>
      </c>
    </row>
    <row r="18" spans="2:4" ht="30">
      <c r="B18" s="97" t="s">
        <v>31</v>
      </c>
      <c r="C18" s="15" t="s">
        <v>204</v>
      </c>
      <c r="D18" s="106">
        <f>'I8'!I20</f>
        <v>0</v>
      </c>
    </row>
    <row r="19" spans="2:4" ht="30">
      <c r="B19" s="97" t="s">
        <v>33</v>
      </c>
      <c r="C19" s="11" t="s">
        <v>205</v>
      </c>
      <c r="D19" s="106">
        <f>'I9'!I20</f>
        <v>7</v>
      </c>
    </row>
    <row r="20" spans="2:4" ht="30">
      <c r="B20" s="97" t="s">
        <v>34</v>
      </c>
      <c r="C20" s="78" t="s">
        <v>207</v>
      </c>
      <c r="D20" s="106">
        <f>'I10'!I17</f>
        <v>37</v>
      </c>
    </row>
    <row r="21" spans="2:4" ht="45">
      <c r="B21" s="98" t="s">
        <v>36</v>
      </c>
      <c r="C21" s="15" t="s">
        <v>209</v>
      </c>
      <c r="D21" s="106">
        <f>I11a!I20</f>
        <v>5</v>
      </c>
    </row>
    <row r="22" spans="2:4" ht="60" customHeight="1">
      <c r="B22" s="99"/>
      <c r="C22" s="15" t="s">
        <v>211</v>
      </c>
      <c r="D22" s="106">
        <f>I11b!H14</f>
        <v>39</v>
      </c>
    </row>
    <row r="23" spans="2:4" ht="30">
      <c r="B23" s="96"/>
      <c r="C23" s="36" t="s">
        <v>213</v>
      </c>
      <c r="D23" s="106">
        <f>I11c!G21</f>
        <v>38.75</v>
      </c>
    </row>
    <row r="24" spans="2:4" ht="75">
      <c r="B24" s="97" t="s">
        <v>40</v>
      </c>
      <c r="C24" s="15" t="s">
        <v>215</v>
      </c>
      <c r="D24" s="106">
        <f>'I12'!H20</f>
        <v>0</v>
      </c>
    </row>
    <row r="25" spans="2:4" ht="48" customHeight="1">
      <c r="B25" s="97" t="s">
        <v>60</v>
      </c>
      <c r="C25" s="15" t="s">
        <v>217</v>
      </c>
      <c r="D25" s="106">
        <f>'I13'!H56</f>
        <v>592.5</v>
      </c>
    </row>
    <row r="26" spans="2:4" ht="60">
      <c r="B26" s="98" t="s">
        <v>61</v>
      </c>
      <c r="C26" s="11" t="s">
        <v>219</v>
      </c>
      <c r="D26" s="106">
        <f>I14a!H20</f>
        <v>0</v>
      </c>
    </row>
    <row r="27" spans="2:4" ht="30" customHeight="1">
      <c r="B27" s="96"/>
      <c r="C27" s="11" t="s">
        <v>221</v>
      </c>
      <c r="D27" s="106">
        <f>I14b!H20</f>
        <v>7.5</v>
      </c>
    </row>
    <row r="28" spans="2:4" ht="45">
      <c r="B28" s="97" t="s">
        <v>61</v>
      </c>
      <c r="C28" s="11" t="s">
        <v>62</v>
      </c>
      <c r="D28" s="106">
        <f>I14c!H20</f>
        <v>0</v>
      </c>
    </row>
    <row r="29" spans="2:4" s="187" customFormat="1" ht="60">
      <c r="B29" s="359" t="s">
        <v>0</v>
      </c>
      <c r="C29" s="11" t="s">
        <v>224</v>
      </c>
      <c r="D29" s="107">
        <f>'I15'!H20</f>
        <v>40</v>
      </c>
    </row>
    <row r="30" spans="2:4" ht="105">
      <c r="B30" s="100" t="s">
        <v>64</v>
      </c>
      <c r="C30" s="86" t="s">
        <v>226</v>
      </c>
      <c r="D30" s="107">
        <f>'I16'!D20</f>
        <v>0</v>
      </c>
    </row>
    <row r="31" spans="2:4" ht="45">
      <c r="B31" s="100" t="s">
        <v>66</v>
      </c>
      <c r="C31" s="72" t="s">
        <v>229</v>
      </c>
      <c r="D31" s="106">
        <f>'I17'!D20</f>
        <v>0</v>
      </c>
    </row>
    <row r="32" spans="2:4" ht="45" customHeight="1">
      <c r="B32" s="96" t="s">
        <v>68</v>
      </c>
      <c r="C32" s="15" t="s">
        <v>231</v>
      </c>
      <c r="D32" s="105">
        <f>'I18'!D20</f>
        <v>39.333333333333329</v>
      </c>
    </row>
    <row r="33" spans="2:4" ht="75" customHeight="1">
      <c r="B33" s="97" t="s">
        <v>42</v>
      </c>
      <c r="C33" s="90" t="s">
        <v>233</v>
      </c>
      <c r="D33" s="106">
        <f>'I19'!E20</f>
        <v>5</v>
      </c>
    </row>
    <row r="34" spans="2:4" ht="30">
      <c r="B34" s="101" t="s">
        <v>44</v>
      </c>
      <c r="C34" s="89" t="s">
        <v>234</v>
      </c>
      <c r="D34" s="106">
        <f>'I20'!E20</f>
        <v>3</v>
      </c>
    </row>
    <row r="35" spans="2:4">
      <c r="B35" s="97" t="s">
        <v>45</v>
      </c>
      <c r="C35" s="81" t="s">
        <v>236</v>
      </c>
      <c r="D35" s="106">
        <f>'I21'!D20</f>
        <v>25</v>
      </c>
    </row>
    <row r="36" spans="2:4" ht="90">
      <c r="B36" s="97" t="s">
        <v>47</v>
      </c>
      <c r="C36" s="80" t="s">
        <v>271</v>
      </c>
      <c r="D36" s="106">
        <f>'I22'!D19</f>
        <v>50</v>
      </c>
    </row>
    <row r="37" spans="2:4" ht="45">
      <c r="B37" s="97" t="s">
        <v>48</v>
      </c>
      <c r="C37" s="79" t="s">
        <v>237</v>
      </c>
      <c r="D37" s="106">
        <f>'I23'!D18</f>
        <v>7.4999999999999991</v>
      </c>
    </row>
    <row r="38" spans="2:4">
      <c r="B38" s="97" t="s">
        <v>239</v>
      </c>
      <c r="C38" s="79" t="s">
        <v>49</v>
      </c>
      <c r="D38" s="106">
        <f>'I24'!F20</f>
        <v>0</v>
      </c>
    </row>
    <row r="39" spans="2:4">
      <c r="B39" s="187"/>
      <c r="C39" s="187"/>
      <c r="D39" s="187"/>
    </row>
    <row r="40" spans="2:4">
      <c r="B40" s="267" t="s">
        <v>2</v>
      </c>
      <c r="C40" s="1" t="s">
        <v>104</v>
      </c>
      <c r="D40" s="187"/>
    </row>
    <row r="41" spans="2:4">
      <c r="B41" s="19" t="s">
        <v>5</v>
      </c>
      <c r="C41" s="13" t="s">
        <v>242</v>
      </c>
      <c r="D41" s="108">
        <f>SUM(D11:D20)+SUM(D33:D38)</f>
        <v>734.5</v>
      </c>
    </row>
    <row r="42" spans="2:4">
      <c r="B42" s="19" t="s">
        <v>6</v>
      </c>
      <c r="C42" s="13" t="s">
        <v>243</v>
      </c>
      <c r="D42" s="108">
        <f>SUM(D24:D33)</f>
        <v>684.33333333333337</v>
      </c>
    </row>
    <row r="43" spans="2:4" ht="15.75" thickBot="1">
      <c r="B43" s="102" t="s">
        <v>7</v>
      </c>
      <c r="C43" s="14" t="s">
        <v>9</v>
      </c>
      <c r="D43" s="109">
        <f>SUM(D21:D23)</f>
        <v>82.75</v>
      </c>
    </row>
    <row r="44" spans="2:4" ht="16.5" thickTop="1" thickBot="1">
      <c r="B44" s="103" t="s">
        <v>8</v>
      </c>
      <c r="C44" s="104" t="s">
        <v>244</v>
      </c>
      <c r="D44" s="110">
        <f>D41+D42+D43</f>
        <v>1501.5833333333335</v>
      </c>
    </row>
    <row r="45" spans="2:4" ht="15.75" thickTop="1">
      <c r="B45" s="187"/>
      <c r="C45" s="187"/>
      <c r="D45" s="187"/>
    </row>
    <row r="46" spans="2:4">
      <c r="B46" s="268" t="s">
        <v>148</v>
      </c>
      <c r="C46" s="187" t="s">
        <v>149</v>
      </c>
      <c r="D46" s="187"/>
    </row>
    <row r="47" spans="2:4">
      <c r="B47" s="299" t="str">
        <f>'Date initiale'!C9</f>
        <v>februarie 2022</v>
      </c>
      <c r="C47" s="187"/>
      <c r="D47" s="18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topLeftCell="A4" workbookViewId="0">
      <selection activeCell="I21" sqref="I21"/>
    </sheetView>
  </sheetViews>
  <sheetFormatPr defaultRowHeight="15"/>
  <cols>
    <col min="1" max="1" width="5.140625" customWidth="1"/>
    <col min="2" max="2" width="104.28515625" customWidth="1"/>
    <col min="3" max="3" width="10.5703125" customWidth="1"/>
    <col min="4" max="4" width="9.7109375" customWidth="1"/>
  </cols>
  <sheetData>
    <row r="1" spans="1:10">
      <c r="A1" s="253" t="str">
        <f>'Date initiale'!C3</f>
        <v>Universitatea de Arhitectură și Urbanism "Ion Mincu" București</v>
      </c>
      <c r="B1" s="253"/>
    </row>
    <row r="2" spans="1:10">
      <c r="A2" s="253" t="str">
        <f>'Date initiale'!B4&amp;" "&amp;'Date initiale'!C4</f>
        <v>Facultatea ARHITECTURA</v>
      </c>
      <c r="B2" s="253"/>
    </row>
    <row r="3" spans="1:10">
      <c r="A3" s="253" t="str">
        <f>'Date initiale'!B5&amp;" "&amp;'Date initiale'!C5</f>
        <v>Departamentul Bazele Proiectării de Arhitectură</v>
      </c>
      <c r="B3" s="253"/>
    </row>
    <row r="4" spans="1:10">
      <c r="A4" s="125" t="str">
        <f>'Date initiale'!C6&amp;", "&amp;'Date initiale'!C7</f>
        <v>DUȚESCU I. Constantin-Mihăiță, 23</v>
      </c>
      <c r="B4" s="125"/>
    </row>
    <row r="5" spans="1:10" s="187" customFormat="1">
      <c r="A5" s="125"/>
      <c r="B5" s="125"/>
    </row>
    <row r="6" spans="1:10" ht="15.75">
      <c r="A6" s="502" t="s">
        <v>110</v>
      </c>
      <c r="B6" s="502"/>
      <c r="C6" s="502"/>
      <c r="D6" s="502"/>
    </row>
    <row r="7" spans="1:10" ht="24" customHeight="1">
      <c r="A7" s="508" t="str">
        <f>'Descriere indicatori'!B28&amp;". "&amp;'Descriere indicatori'!C28</f>
        <v xml:space="preserve">I21. Organizator / curator expoziţii la nivel internaţional/naţional </v>
      </c>
      <c r="B7" s="508"/>
      <c r="C7" s="508"/>
      <c r="D7" s="508"/>
    </row>
    <row r="8" spans="1:10" ht="15.75" thickBot="1"/>
    <row r="9" spans="1:10" ht="30.75" thickBot="1">
      <c r="A9" s="193" t="s">
        <v>55</v>
      </c>
      <c r="B9" s="418" t="s">
        <v>152</v>
      </c>
      <c r="C9" s="194" t="s">
        <v>87</v>
      </c>
      <c r="D9" s="419" t="s">
        <v>147</v>
      </c>
      <c r="F9" s="257" t="s">
        <v>108</v>
      </c>
      <c r="J9" s="14"/>
    </row>
    <row r="10" spans="1:10" ht="30">
      <c r="A10" s="283">
        <v>1</v>
      </c>
      <c r="B10" s="429" t="s">
        <v>453</v>
      </c>
      <c r="C10" s="415" t="s">
        <v>449</v>
      </c>
      <c r="D10" s="430">
        <v>5</v>
      </c>
      <c r="F10" s="258" t="s">
        <v>170</v>
      </c>
      <c r="G10" s="365" t="s">
        <v>263</v>
      </c>
      <c r="J10" s="259"/>
    </row>
    <row r="11" spans="1:10" ht="60">
      <c r="A11" s="284">
        <f>A10+1</f>
        <v>2</v>
      </c>
      <c r="B11" s="414" t="s">
        <v>452</v>
      </c>
      <c r="C11" s="417" t="s">
        <v>491</v>
      </c>
      <c r="D11" s="285">
        <v>5</v>
      </c>
      <c r="J11" s="58"/>
    </row>
    <row r="12" spans="1:10" ht="30">
      <c r="A12" s="284">
        <f t="shared" ref="A12:A19" si="0">A11+1</f>
        <v>3</v>
      </c>
      <c r="B12" s="280" t="s">
        <v>454</v>
      </c>
      <c r="C12" s="42" t="s">
        <v>450</v>
      </c>
      <c r="D12" s="285">
        <v>5</v>
      </c>
    </row>
    <row r="13" spans="1:10" ht="30">
      <c r="A13" s="284">
        <f t="shared" si="0"/>
        <v>4</v>
      </c>
      <c r="B13" s="280" t="s">
        <v>470</v>
      </c>
      <c r="C13" s="42" t="s">
        <v>451</v>
      </c>
      <c r="D13" s="285">
        <v>5</v>
      </c>
    </row>
    <row r="14" spans="1:10" ht="45">
      <c r="A14" s="284">
        <f t="shared" si="0"/>
        <v>5</v>
      </c>
      <c r="B14" s="13" t="s">
        <v>535</v>
      </c>
      <c r="C14" s="42" t="s">
        <v>536</v>
      </c>
      <c r="D14" s="285">
        <v>5</v>
      </c>
    </row>
    <row r="15" spans="1:10">
      <c r="A15" s="284">
        <f t="shared" si="0"/>
        <v>6</v>
      </c>
      <c r="B15" s="286"/>
      <c r="C15" s="42"/>
      <c r="D15" s="287"/>
    </row>
    <row r="16" spans="1:10">
      <c r="A16" s="284">
        <f t="shared" si="0"/>
        <v>7</v>
      </c>
      <c r="B16" s="286"/>
      <c r="C16" s="42"/>
      <c r="D16" s="287"/>
    </row>
    <row r="17" spans="1:4">
      <c r="A17" s="284">
        <f t="shared" si="0"/>
        <v>8</v>
      </c>
      <c r="B17" s="286"/>
      <c r="C17" s="42"/>
      <c r="D17" s="152"/>
    </row>
    <row r="18" spans="1:4">
      <c r="A18" s="284">
        <f t="shared" si="0"/>
        <v>9</v>
      </c>
      <c r="B18" s="288"/>
      <c r="C18" s="184"/>
      <c r="D18" s="289"/>
    </row>
    <row r="19" spans="1:4" ht="15.75" thickBot="1">
      <c r="A19" s="290">
        <f t="shared" si="0"/>
        <v>10</v>
      </c>
      <c r="B19" s="291"/>
      <c r="C19" s="292"/>
      <c r="D19" s="293"/>
    </row>
    <row r="20" spans="1:4" ht="15.75" thickBot="1">
      <c r="A20" s="420"/>
      <c r="B20" s="281"/>
      <c r="C20" s="407" t="str">
        <f>"Total "&amp;LEFT(A7,3)</f>
        <v>Total I21</v>
      </c>
      <c r="D20" s="378">
        <f>SUM(D10:D19)</f>
        <v>25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4"/>
  <sheetViews>
    <sheetView workbookViewId="0">
      <selection activeCell="B14" sqref="B14"/>
    </sheetView>
  </sheetViews>
  <sheetFormatPr defaultRowHeight="15"/>
  <cols>
    <col min="1" max="1" width="5.140625" customWidth="1"/>
    <col min="2" max="2" width="98.28515625" customWidth="1"/>
    <col min="3" max="3" width="15.7109375" customWidth="1"/>
    <col min="4" max="4" width="9.7109375" customWidth="1"/>
  </cols>
  <sheetData>
    <row r="1" spans="1:7" ht="15.75">
      <c r="A1" s="251" t="str">
        <f>'Date initiale'!C3</f>
        <v>Universitatea de Arhitectură și Urbanism "Ion Mincu" București</v>
      </c>
      <c r="B1" s="251"/>
      <c r="C1" s="251"/>
      <c r="D1" s="17"/>
    </row>
    <row r="2" spans="1:7" ht="15.75">
      <c r="A2" s="251" t="str">
        <f>'Date initiale'!B4&amp;" "&amp;'Date initiale'!C4</f>
        <v>Facultatea ARHITECTURA</v>
      </c>
      <c r="B2" s="251"/>
      <c r="C2" s="251"/>
      <c r="D2" s="17"/>
    </row>
    <row r="3" spans="1:7" ht="15.75">
      <c r="A3" s="251" t="str">
        <f>'Date initiale'!B5&amp;" "&amp;'Date initiale'!C5</f>
        <v>Departamentul Bazele Proiectării de Arhitectură</v>
      </c>
      <c r="B3" s="251"/>
      <c r="C3" s="251"/>
      <c r="D3" s="17"/>
    </row>
    <row r="4" spans="1:7">
      <c r="A4" s="125" t="str">
        <f>'Date initiale'!C6&amp;", "&amp;'Date initiale'!C7</f>
        <v>DUȚESCU I. Constantin-Mihăiță, 23</v>
      </c>
      <c r="B4" s="125"/>
      <c r="C4" s="125"/>
    </row>
    <row r="5" spans="1:7" s="187" customFormat="1">
      <c r="A5" s="125"/>
      <c r="B5" s="125"/>
      <c r="C5" s="125"/>
    </row>
    <row r="6" spans="1:7" ht="15.75">
      <c r="A6" s="506" t="s">
        <v>110</v>
      </c>
      <c r="B6" s="506"/>
      <c r="C6" s="506"/>
      <c r="D6" s="506"/>
    </row>
    <row r="7" spans="1:7" s="187" customFormat="1" ht="66.75" customHeight="1">
      <c r="A7" s="508"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08"/>
      <c r="C7" s="508"/>
      <c r="D7" s="508"/>
    </row>
    <row r="8" spans="1:7" ht="16.5" thickBot="1">
      <c r="A8" s="61"/>
      <c r="B8" s="61"/>
      <c r="C8" s="61"/>
      <c r="D8" s="61"/>
    </row>
    <row r="9" spans="1:7" ht="30.75" thickBot="1">
      <c r="A9" s="193" t="s">
        <v>55</v>
      </c>
      <c r="B9" s="431" t="s">
        <v>158</v>
      </c>
      <c r="C9" s="431" t="s">
        <v>81</v>
      </c>
      <c r="D9" s="432" t="s">
        <v>147</v>
      </c>
      <c r="F9" s="257" t="s">
        <v>108</v>
      </c>
    </row>
    <row r="10" spans="1:7" ht="15.75">
      <c r="A10" s="166">
        <v>1</v>
      </c>
      <c r="B10" s="294" t="s">
        <v>456</v>
      </c>
      <c r="C10" s="295" t="s">
        <v>457</v>
      </c>
      <c r="D10" s="319">
        <v>10</v>
      </c>
      <c r="E10" s="47"/>
      <c r="F10" s="258" t="s">
        <v>174</v>
      </c>
      <c r="G10" s="365" t="s">
        <v>265</v>
      </c>
    </row>
    <row r="11" spans="1:7" ht="15.75">
      <c r="A11" s="168">
        <f>A10+1</f>
        <v>2</v>
      </c>
      <c r="B11" s="286" t="s">
        <v>529</v>
      </c>
      <c r="C11" s="42">
        <v>2011</v>
      </c>
      <c r="D11" s="312">
        <v>5</v>
      </c>
      <c r="E11" s="47"/>
      <c r="F11" s="258" t="s">
        <v>170</v>
      </c>
    </row>
    <row r="12" spans="1:7" ht="15.75">
      <c r="A12" s="168">
        <f t="shared" ref="A12:A18" si="0">A11+1</f>
        <v>3</v>
      </c>
      <c r="B12" s="286" t="s">
        <v>529</v>
      </c>
      <c r="C12" s="42">
        <v>2014</v>
      </c>
      <c r="D12" s="336">
        <v>5</v>
      </c>
      <c r="E12" s="47"/>
      <c r="F12" s="258" t="s">
        <v>170</v>
      </c>
    </row>
    <row r="13" spans="1:7" ht="15.75">
      <c r="A13" s="168">
        <f t="shared" si="0"/>
        <v>4</v>
      </c>
      <c r="B13" s="286" t="s">
        <v>528</v>
      </c>
      <c r="C13" s="42">
        <v>2018</v>
      </c>
      <c r="D13" s="336">
        <v>5</v>
      </c>
      <c r="E13" s="47"/>
      <c r="F13" s="258">
        <v>20</v>
      </c>
    </row>
    <row r="14" spans="1:7" ht="30">
      <c r="A14" s="168">
        <f t="shared" si="0"/>
        <v>5</v>
      </c>
      <c r="B14" s="286" t="s">
        <v>551</v>
      </c>
      <c r="C14" s="42">
        <v>2016</v>
      </c>
      <c r="D14" s="336">
        <v>5</v>
      </c>
      <c r="E14" s="47"/>
    </row>
    <row r="15" spans="1:7" ht="15.75">
      <c r="A15" s="168">
        <f t="shared" si="0"/>
        <v>6</v>
      </c>
      <c r="B15" s="286" t="s">
        <v>465</v>
      </c>
      <c r="C15" s="42">
        <v>2019</v>
      </c>
      <c r="D15" s="336">
        <v>5</v>
      </c>
      <c r="E15" s="47"/>
    </row>
    <row r="16" spans="1:7" ht="15.75">
      <c r="A16" s="168">
        <f t="shared" si="0"/>
        <v>7</v>
      </c>
      <c r="B16" s="286" t="s">
        <v>531</v>
      </c>
      <c r="C16" s="42">
        <v>2020</v>
      </c>
      <c r="D16" s="336">
        <v>5</v>
      </c>
      <c r="E16" s="47"/>
    </row>
    <row r="17" spans="1:5" ht="15.75">
      <c r="A17" s="168">
        <f t="shared" si="0"/>
        <v>8</v>
      </c>
      <c r="B17" s="286" t="s">
        <v>527</v>
      </c>
      <c r="C17" s="42">
        <v>2021</v>
      </c>
      <c r="D17" s="336">
        <v>5</v>
      </c>
      <c r="E17" s="47"/>
    </row>
    <row r="18" spans="1:5" ht="16.5" thickBot="1">
      <c r="A18" s="296">
        <f t="shared" si="0"/>
        <v>9</v>
      </c>
      <c r="B18" s="297" t="s">
        <v>530</v>
      </c>
      <c r="C18" s="157">
        <v>2022</v>
      </c>
      <c r="D18" s="337">
        <v>5</v>
      </c>
      <c r="E18" s="47"/>
    </row>
    <row r="19" spans="1:5" ht="16.5" thickBot="1">
      <c r="A19" s="420"/>
      <c r="B19" s="281"/>
      <c r="C19" s="476" t="str">
        <f>"Total "&amp;LEFT(A7,3)</f>
        <v>Total I22</v>
      </c>
      <c r="D19" s="378">
        <f>SUM(D10:D18)</f>
        <v>50</v>
      </c>
      <c r="E19" s="47"/>
    </row>
    <row r="20" spans="1:5" ht="15.75">
      <c r="A20" s="47"/>
      <c r="B20" s="48"/>
      <c r="C20" s="47"/>
      <c r="D20" s="47"/>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9"/>
      <c r="C26" s="47"/>
      <c r="D26" s="47"/>
      <c r="E26" s="47"/>
    </row>
    <row r="27" spans="1:5" ht="15.75">
      <c r="A27" s="47"/>
      <c r="B27" s="48"/>
      <c r="C27" s="47"/>
      <c r="D27" s="47"/>
      <c r="E27" s="47"/>
    </row>
    <row r="28" spans="1:5" ht="15.75">
      <c r="A28" s="47"/>
      <c r="B28" s="48"/>
      <c r="C28" s="47"/>
      <c r="D28" s="47"/>
      <c r="E28" s="47"/>
    </row>
    <row r="29" spans="1:5" ht="15.75">
      <c r="A29" s="47"/>
      <c r="B29" s="50"/>
      <c r="C29" s="47"/>
      <c r="D29" s="47"/>
      <c r="E29" s="47"/>
    </row>
    <row r="30" spans="1:5" ht="15.75">
      <c r="A30" s="47"/>
      <c r="B30" s="37"/>
      <c r="C30" s="47"/>
      <c r="D30" s="47"/>
      <c r="E30" s="47"/>
    </row>
    <row r="31" spans="1:5" ht="15.75">
      <c r="A31" s="47"/>
      <c r="B31" s="37"/>
      <c r="C31" s="47"/>
      <c r="D31" s="47"/>
      <c r="E31" s="47"/>
    </row>
    <row r="32" spans="1:5" ht="15.75">
      <c r="A32" s="47"/>
      <c r="B32" s="4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18"/>
  <sheetViews>
    <sheetView topLeftCell="A4" workbookViewId="0">
      <selection activeCell="B23" sqref="B23"/>
    </sheetView>
  </sheetViews>
  <sheetFormatPr defaultRowHeight="15"/>
  <cols>
    <col min="1" max="1" width="5.140625" customWidth="1"/>
    <col min="2" max="2" width="98.28515625" customWidth="1"/>
    <col min="3" max="3" width="15.7109375" customWidth="1"/>
    <col min="4" max="4" width="9.7109375" customWidth="1"/>
  </cols>
  <sheetData>
    <row r="1" spans="1:7" ht="15.75">
      <c r="A1" s="251" t="str">
        <f>'Date initiale'!C3</f>
        <v>Universitatea de Arhitectură și Urbanism "Ion Mincu" București</v>
      </c>
      <c r="B1" s="251"/>
      <c r="C1" s="251"/>
      <c r="D1" s="43"/>
    </row>
    <row r="2" spans="1:7" ht="15.75">
      <c r="A2" s="251" t="str">
        <f>'Date initiale'!B4&amp;" "&amp;'Date initiale'!C4</f>
        <v>Facultatea ARHITECTURA</v>
      </c>
      <c r="B2" s="251"/>
      <c r="C2" s="251"/>
      <c r="D2" s="17"/>
    </row>
    <row r="3" spans="1:7" ht="15.75">
      <c r="A3" s="251" t="str">
        <f>'Date initiale'!B5&amp;" "&amp;'Date initiale'!C5</f>
        <v>Departamentul Bazele Proiectării de Arhitectură</v>
      </c>
      <c r="B3" s="251"/>
      <c r="C3" s="251"/>
      <c r="D3" s="17"/>
    </row>
    <row r="4" spans="1:7">
      <c r="A4" s="125" t="str">
        <f>'Date initiale'!C6&amp;", "&amp;'Date initiale'!C7</f>
        <v>DUȚESCU I. Constantin-Mihăiță, 23</v>
      </c>
      <c r="B4" s="125"/>
      <c r="C4" s="125"/>
    </row>
    <row r="5" spans="1:7" s="187" customFormat="1">
      <c r="A5" s="125"/>
      <c r="B5" s="125"/>
      <c r="C5" s="125"/>
    </row>
    <row r="6" spans="1:7" ht="15.75">
      <c r="A6" s="502" t="s">
        <v>110</v>
      </c>
      <c r="B6" s="502"/>
      <c r="C6" s="502"/>
      <c r="D6" s="502"/>
    </row>
    <row r="7" spans="1:7" ht="39.75" customHeight="1">
      <c r="A7" s="508"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08"/>
      <c r="C7" s="508"/>
      <c r="D7" s="508"/>
    </row>
    <row r="8" spans="1:7" ht="15.75" customHeight="1" thickBot="1">
      <c r="A8" s="61"/>
      <c r="B8" s="61"/>
      <c r="C8" s="61"/>
      <c r="D8" s="61"/>
    </row>
    <row r="9" spans="1:7" ht="30.75" thickBot="1">
      <c r="A9" s="160" t="s">
        <v>55</v>
      </c>
      <c r="B9" s="161" t="s">
        <v>159</v>
      </c>
      <c r="C9" s="161" t="s">
        <v>81</v>
      </c>
      <c r="D9" s="279" t="s">
        <v>147</v>
      </c>
      <c r="F9" s="257" t="s">
        <v>108</v>
      </c>
    </row>
    <row r="10" spans="1:7" s="187" customFormat="1" ht="45">
      <c r="A10" s="166">
        <v>1</v>
      </c>
      <c r="B10" s="433" t="s">
        <v>467</v>
      </c>
      <c r="C10" s="167" t="s">
        <v>458</v>
      </c>
      <c r="D10" s="338">
        <v>0.75</v>
      </c>
      <c r="F10" s="258" t="s">
        <v>170</v>
      </c>
      <c r="G10" s="365" t="s">
        <v>262</v>
      </c>
    </row>
    <row r="11" spans="1:7" s="187" customFormat="1">
      <c r="A11" s="168">
        <f>A10+1</f>
        <v>2</v>
      </c>
      <c r="B11" s="286" t="s">
        <v>459</v>
      </c>
      <c r="C11" s="42" t="s">
        <v>460</v>
      </c>
      <c r="D11" s="339">
        <v>1</v>
      </c>
      <c r="F11" s="258" t="s">
        <v>172</v>
      </c>
    </row>
    <row r="12" spans="1:7" s="187" customFormat="1" ht="30">
      <c r="A12" s="168">
        <v>3</v>
      </c>
      <c r="B12" s="286" t="s">
        <v>504</v>
      </c>
      <c r="C12" s="42" t="s">
        <v>505</v>
      </c>
      <c r="D12" s="339">
        <v>3</v>
      </c>
      <c r="F12" s="258"/>
    </row>
    <row r="13" spans="1:7" ht="30">
      <c r="A13" s="168">
        <v>4</v>
      </c>
      <c r="B13" s="286" t="s">
        <v>468</v>
      </c>
      <c r="C13" s="42" t="s">
        <v>461</v>
      </c>
      <c r="D13" s="339">
        <v>0.33333333333333331</v>
      </c>
      <c r="F13" s="258" t="s">
        <v>173</v>
      </c>
    </row>
    <row r="14" spans="1:7" s="187" customFormat="1" ht="30">
      <c r="A14" s="168">
        <f t="shared" ref="A14:A17" si="0">A13+1</f>
        <v>5</v>
      </c>
      <c r="B14" s="286" t="s">
        <v>469</v>
      </c>
      <c r="C14" s="42" t="s">
        <v>462</v>
      </c>
      <c r="D14" s="339">
        <v>0.33333333333333331</v>
      </c>
    </row>
    <row r="15" spans="1:7" s="187" customFormat="1" ht="30">
      <c r="A15" s="168">
        <f t="shared" si="0"/>
        <v>6</v>
      </c>
      <c r="B15" s="286" t="s">
        <v>463</v>
      </c>
      <c r="C15" s="417" t="s">
        <v>503</v>
      </c>
      <c r="D15" s="339">
        <v>0.33333333333333331</v>
      </c>
    </row>
    <row r="16" spans="1:7" s="187" customFormat="1" ht="30">
      <c r="A16" s="168">
        <f t="shared" si="0"/>
        <v>7</v>
      </c>
      <c r="B16" s="286" t="s">
        <v>466</v>
      </c>
      <c r="C16" s="42" t="s">
        <v>464</v>
      </c>
      <c r="D16" s="339">
        <v>0.75</v>
      </c>
    </row>
    <row r="17" spans="1:4" s="187" customFormat="1" ht="30.75" thickBot="1">
      <c r="A17" s="296">
        <f t="shared" si="0"/>
        <v>8</v>
      </c>
      <c r="B17" s="297" t="s">
        <v>473</v>
      </c>
      <c r="C17" s="157" t="s">
        <v>472</v>
      </c>
      <c r="D17" s="340">
        <v>1</v>
      </c>
    </row>
    <row r="18" spans="1:4" ht="15.75" thickBot="1">
      <c r="A18" s="410"/>
      <c r="B18" s="125"/>
      <c r="C18" s="377" t="str">
        <f>"Total "&amp;LEFT(A7,3)</f>
        <v>Total I23</v>
      </c>
      <c r="D18" s="477">
        <f>SUM(D10:D17)</f>
        <v>7.4999999999999991</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87" customWidth="1"/>
    <col min="4" max="4" width="30" style="187" customWidth="1"/>
    <col min="5" max="5" width="10.5703125" customWidth="1"/>
    <col min="6" max="6" width="9.7109375" customWidth="1"/>
  </cols>
  <sheetData>
    <row r="1" spans="1:9">
      <c r="A1" s="253" t="str">
        <f>'Date initiale'!C3</f>
        <v>Universitatea de Arhitectură și Urbanism "Ion Mincu" București</v>
      </c>
      <c r="B1" s="253"/>
      <c r="C1" s="253"/>
      <c r="D1" s="253"/>
      <c r="E1" s="253"/>
    </row>
    <row r="2" spans="1:9">
      <c r="A2" s="253" t="str">
        <f>'Date initiale'!B4&amp;" "&amp;'Date initiale'!C4</f>
        <v>Facultatea ARHITECTURA</v>
      </c>
      <c r="B2" s="253"/>
      <c r="C2" s="253"/>
      <c r="D2" s="253"/>
      <c r="E2" s="253"/>
    </row>
    <row r="3" spans="1:9">
      <c r="A3" s="253" t="str">
        <f>'Date initiale'!B5&amp;" "&amp;'Date initiale'!C5</f>
        <v>Departamentul Bazele Proiectării de Arhitectură</v>
      </c>
      <c r="B3" s="253"/>
      <c r="C3" s="253"/>
      <c r="D3" s="253"/>
      <c r="E3" s="253"/>
    </row>
    <row r="4" spans="1:9">
      <c r="A4" s="125" t="str">
        <f>'Date initiale'!C6&amp;", "&amp;'Date initiale'!C7</f>
        <v>DUȚESCU I. Constantin-Mihăiță, 23</v>
      </c>
      <c r="B4" s="125"/>
      <c r="C4" s="125"/>
      <c r="D4" s="125"/>
      <c r="E4" s="125"/>
    </row>
    <row r="5" spans="1:9" s="187" customFormat="1">
      <c r="A5" s="125"/>
      <c r="B5" s="125"/>
      <c r="C5" s="125"/>
      <c r="D5" s="125"/>
      <c r="E5" s="125"/>
    </row>
    <row r="6" spans="1:9" ht="15.75">
      <c r="A6" s="270" t="s">
        <v>110</v>
      </c>
    </row>
    <row r="7" spans="1:9" ht="15.75">
      <c r="A7" s="508" t="str">
        <f>'Descriere indicatori'!B31&amp;". "&amp;'Descriere indicatori'!C31</f>
        <v xml:space="preserve">I24. Îndrumare de doctorat sau în co-tutelă la nivel internaţional/naţional </v>
      </c>
      <c r="B7" s="508"/>
      <c r="C7" s="508"/>
      <c r="D7" s="508"/>
      <c r="E7" s="508"/>
      <c r="F7" s="508"/>
    </row>
    <row r="8" spans="1:9" ht="15.75" thickBot="1"/>
    <row r="9" spans="1:9" ht="30.75" thickBot="1">
      <c r="A9" s="160" t="s">
        <v>55</v>
      </c>
      <c r="B9" s="161" t="s">
        <v>153</v>
      </c>
      <c r="C9" s="161" t="s">
        <v>155</v>
      </c>
      <c r="D9" s="161" t="s">
        <v>154</v>
      </c>
      <c r="E9" s="161" t="s">
        <v>81</v>
      </c>
      <c r="F9" s="279" t="s">
        <v>147</v>
      </c>
      <c r="H9" s="257" t="s">
        <v>108</v>
      </c>
    </row>
    <row r="10" spans="1:9">
      <c r="A10" s="166">
        <v>1</v>
      </c>
      <c r="B10" s="294"/>
      <c r="C10" s="294"/>
      <c r="D10" s="294"/>
      <c r="E10" s="167"/>
      <c r="F10" s="338"/>
      <c r="H10" s="258" t="s">
        <v>266</v>
      </c>
      <c r="I10" s="365" t="s">
        <v>267</v>
      </c>
    </row>
    <row r="11" spans="1:9">
      <c r="A11" s="168">
        <f>A10+1</f>
        <v>2</v>
      </c>
      <c r="B11" s="286"/>
      <c r="C11" s="286"/>
      <c r="D11" s="286"/>
      <c r="E11" s="42"/>
      <c r="F11" s="339"/>
      <c r="H11" s="187"/>
      <c r="I11" s="365" t="s">
        <v>268</v>
      </c>
    </row>
    <row r="12" spans="1:9">
      <c r="A12" s="168">
        <f t="shared" ref="A12:A19" si="0">A11+1</f>
        <v>3</v>
      </c>
      <c r="B12" s="286"/>
      <c r="C12" s="286"/>
      <c r="D12" s="286"/>
      <c r="E12" s="42"/>
      <c r="F12" s="339"/>
    </row>
    <row r="13" spans="1:9">
      <c r="A13" s="168">
        <f t="shared" si="0"/>
        <v>4</v>
      </c>
      <c r="B13" s="286"/>
      <c r="C13" s="286"/>
      <c r="D13" s="286"/>
      <c r="E13" s="42"/>
      <c r="F13" s="339"/>
    </row>
    <row r="14" spans="1:9">
      <c r="A14" s="168">
        <f t="shared" si="0"/>
        <v>5</v>
      </c>
      <c r="B14" s="286"/>
      <c r="C14" s="286"/>
      <c r="D14" s="286"/>
      <c r="E14" s="42"/>
      <c r="F14" s="339"/>
    </row>
    <row r="15" spans="1:9">
      <c r="A15" s="168">
        <f t="shared" si="0"/>
        <v>6</v>
      </c>
      <c r="B15" s="286"/>
      <c r="C15" s="286"/>
      <c r="D15" s="286"/>
      <c r="E15" s="42"/>
      <c r="F15" s="339"/>
    </row>
    <row r="16" spans="1:9">
      <c r="A16" s="168">
        <f t="shared" si="0"/>
        <v>7</v>
      </c>
      <c r="B16" s="286"/>
      <c r="C16" s="286"/>
      <c r="D16" s="286"/>
      <c r="E16" s="42"/>
      <c r="F16" s="339"/>
    </row>
    <row r="17" spans="1:6">
      <c r="A17" s="168">
        <f t="shared" si="0"/>
        <v>8</v>
      </c>
      <c r="B17" s="286"/>
      <c r="C17" s="286"/>
      <c r="D17" s="286"/>
      <c r="E17" s="42"/>
      <c r="F17" s="339"/>
    </row>
    <row r="18" spans="1:6">
      <c r="A18" s="168">
        <f t="shared" si="0"/>
        <v>9</v>
      </c>
      <c r="B18" s="286"/>
      <c r="C18" s="286"/>
      <c r="D18" s="286"/>
      <c r="E18" s="42"/>
      <c r="F18" s="339"/>
    </row>
    <row r="19" spans="1:6" ht="15.75" thickBot="1">
      <c r="A19" s="296">
        <f t="shared" si="0"/>
        <v>10</v>
      </c>
      <c r="B19" s="297"/>
      <c r="C19" s="297"/>
      <c r="D19" s="297"/>
      <c r="E19" s="157"/>
      <c r="F19" s="340"/>
    </row>
    <row r="20" spans="1:6" ht="15.75" thickBot="1">
      <c r="A20" s="341"/>
      <c r="B20" s="125"/>
      <c r="C20" s="125"/>
      <c r="D20" s="125"/>
      <c r="E20" s="128" t="str">
        <f>"Total "&amp;LEFT(A7,3)</f>
        <v>Total I24</v>
      </c>
      <c r="F20" s="298">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00"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16" zoomScale="115" zoomScaleNormal="115" workbookViewId="0">
      <selection activeCell="C6" sqref="C6"/>
    </sheetView>
  </sheetViews>
  <sheetFormatPr defaultRowHeight="15"/>
  <cols>
    <col min="1" max="1" width="3.85546875" style="187" customWidth="1"/>
    <col min="2" max="2" width="9.140625" customWidth="1"/>
    <col min="3" max="3" width="55" customWidth="1"/>
    <col min="4" max="4" width="9.42578125" style="77" customWidth="1"/>
    <col min="5" max="5" width="14.28515625" customWidth="1"/>
  </cols>
  <sheetData>
    <row r="1" spans="2:5">
      <c r="B1" s="91" t="s">
        <v>187</v>
      </c>
      <c r="D1"/>
    </row>
    <row r="2" spans="2:5">
      <c r="B2" s="91"/>
      <c r="D2"/>
    </row>
    <row r="3" spans="2:5" ht="45">
      <c r="B3" s="76" t="s">
        <v>63</v>
      </c>
      <c r="C3" s="12" t="s">
        <v>17</v>
      </c>
      <c r="D3" s="76" t="s">
        <v>18</v>
      </c>
      <c r="E3" s="12" t="s">
        <v>97</v>
      </c>
    </row>
    <row r="4" spans="2:5" ht="30">
      <c r="B4" s="82" t="s">
        <v>112</v>
      </c>
      <c r="C4" s="11" t="s">
        <v>20</v>
      </c>
      <c r="D4" s="82" t="s">
        <v>196</v>
      </c>
      <c r="E4" s="79" t="s">
        <v>98</v>
      </c>
    </row>
    <row r="5" spans="2:5">
      <c r="B5" s="82" t="s">
        <v>113</v>
      </c>
      <c r="C5" s="11" t="s">
        <v>22</v>
      </c>
      <c r="D5" s="82" t="s">
        <v>197</v>
      </c>
      <c r="E5" s="79" t="s">
        <v>16</v>
      </c>
    </row>
    <row r="6" spans="2:5" ht="30">
      <c r="B6" s="82" t="s">
        <v>114</v>
      </c>
      <c r="C6" s="32" t="s">
        <v>24</v>
      </c>
      <c r="D6" s="82" t="s">
        <v>198</v>
      </c>
      <c r="E6" s="79" t="s">
        <v>25</v>
      </c>
    </row>
    <row r="7" spans="2:5">
      <c r="B7" s="82" t="s">
        <v>115</v>
      </c>
      <c r="C7" s="11" t="s">
        <v>199</v>
      </c>
      <c r="D7" s="82" t="s">
        <v>198</v>
      </c>
      <c r="E7" s="79" t="s">
        <v>27</v>
      </c>
    </row>
    <row r="8" spans="2:5" s="57" customFormat="1" ht="60">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30">
      <c r="B11" s="82" t="s">
        <v>119</v>
      </c>
      <c r="C11" s="15" t="s">
        <v>204</v>
      </c>
      <c r="D11" s="82" t="s">
        <v>198</v>
      </c>
      <c r="E11" s="79" t="s">
        <v>32</v>
      </c>
    </row>
    <row r="12" spans="2:5" ht="30">
      <c r="B12" s="82" t="s">
        <v>120</v>
      </c>
      <c r="C12" s="11" t="s">
        <v>205</v>
      </c>
      <c r="D12" s="82" t="s">
        <v>206</v>
      </c>
      <c r="E12" s="79" t="s">
        <v>32</v>
      </c>
    </row>
    <row r="13" spans="2:5" ht="62.25" customHeight="1">
      <c r="B13" s="82" t="s">
        <v>121</v>
      </c>
      <c r="C13" s="78" t="s">
        <v>207</v>
      </c>
      <c r="D13" s="82" t="s">
        <v>208</v>
      </c>
      <c r="E13" s="79" t="s">
        <v>35</v>
      </c>
    </row>
    <row r="14" spans="2:5" ht="60">
      <c r="B14" s="83" t="s">
        <v>122</v>
      </c>
      <c r="C14" s="15" t="s">
        <v>209</v>
      </c>
      <c r="D14" s="82" t="s">
        <v>210</v>
      </c>
      <c r="E14" s="79" t="s">
        <v>37</v>
      </c>
    </row>
    <row r="15" spans="2:5" ht="76.5" customHeight="1">
      <c r="B15" s="84"/>
      <c r="C15" s="15" t="s">
        <v>211</v>
      </c>
      <c r="D15" s="82" t="s">
        <v>212</v>
      </c>
      <c r="E15" s="79" t="s">
        <v>38</v>
      </c>
    </row>
    <row r="16" spans="2:5" ht="30">
      <c r="B16" s="85"/>
      <c r="C16" s="36"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92" t="s">
        <v>125</v>
      </c>
      <c r="C19" s="11" t="s">
        <v>219</v>
      </c>
      <c r="D19" s="82" t="s">
        <v>220</v>
      </c>
      <c r="E19" s="79" t="s">
        <v>59</v>
      </c>
    </row>
    <row r="20" spans="2:5" ht="45">
      <c r="B20" s="493"/>
      <c r="C20" s="11" t="s">
        <v>221</v>
      </c>
      <c r="D20" s="82" t="s">
        <v>222</v>
      </c>
      <c r="E20" s="79" t="s">
        <v>59</v>
      </c>
    </row>
    <row r="21" spans="2:5" ht="60">
      <c r="B21" s="227"/>
      <c r="C21" s="11" t="s">
        <v>62</v>
      </c>
      <c r="D21" s="82" t="s">
        <v>223</v>
      </c>
      <c r="E21" s="79" t="s">
        <v>59</v>
      </c>
    </row>
    <row r="22" spans="2:5" s="187" customFormat="1" ht="75">
      <c r="B22" s="82" t="s">
        <v>0</v>
      </c>
      <c r="C22" s="11" t="s">
        <v>224</v>
      </c>
      <c r="D22" s="82" t="s">
        <v>225</v>
      </c>
      <c r="E22" s="79" t="s">
        <v>59</v>
      </c>
    </row>
    <row r="23" spans="2:5" ht="135.75" customHeight="1">
      <c r="B23" s="88" t="s">
        <v>126</v>
      </c>
      <c r="C23" s="86" t="s">
        <v>226</v>
      </c>
      <c r="D23" s="87" t="s">
        <v>227</v>
      </c>
      <c r="E23" s="86" t="s">
        <v>228</v>
      </c>
    </row>
    <row r="24" spans="2:5" ht="60">
      <c r="B24" s="85" t="s">
        <v>127</v>
      </c>
      <c r="C24" s="72" t="s">
        <v>229</v>
      </c>
      <c r="D24" s="85" t="s">
        <v>230</v>
      </c>
      <c r="E24" s="81" t="s">
        <v>65</v>
      </c>
    </row>
    <row r="25" spans="2:5" ht="75">
      <c r="B25" s="82" t="s">
        <v>128</v>
      </c>
      <c r="C25" s="15" t="s">
        <v>231</v>
      </c>
      <c r="D25" s="82" t="s">
        <v>232</v>
      </c>
      <c r="E25" s="79" t="s">
        <v>67</v>
      </c>
    </row>
    <row r="26" spans="2:5" ht="106.5" customHeight="1">
      <c r="B26" s="82" t="s">
        <v>129</v>
      </c>
      <c r="C26" s="90" t="s">
        <v>233</v>
      </c>
      <c r="D26" s="82" t="s">
        <v>99</v>
      </c>
      <c r="E26" s="79" t="s">
        <v>41</v>
      </c>
    </row>
    <row r="27" spans="2:5" ht="45">
      <c r="B27" s="82" t="s">
        <v>130</v>
      </c>
      <c r="C27" s="89" t="s">
        <v>234</v>
      </c>
      <c r="D27" s="82" t="s">
        <v>235</v>
      </c>
      <c r="E27" s="79" t="s">
        <v>43</v>
      </c>
    </row>
    <row r="28" spans="2:5" ht="30">
      <c r="B28" s="82" t="s">
        <v>131</v>
      </c>
      <c r="C28" s="81" t="s">
        <v>236</v>
      </c>
      <c r="D28" s="82" t="s">
        <v>232</v>
      </c>
      <c r="E28" s="79" t="s">
        <v>43</v>
      </c>
    </row>
    <row r="29" spans="2:5" ht="107.25" customHeight="1">
      <c r="B29" s="82" t="s">
        <v>132</v>
      </c>
      <c r="C29" s="80" t="s">
        <v>264</v>
      </c>
      <c r="D29" s="82" t="s">
        <v>100</v>
      </c>
      <c r="E29" s="79" t="s">
        <v>46</v>
      </c>
    </row>
    <row r="30" spans="2:5" ht="75">
      <c r="B30" s="82" t="s">
        <v>133</v>
      </c>
      <c r="C30" s="79" t="s">
        <v>237</v>
      </c>
      <c r="D30" s="82" t="s">
        <v>238</v>
      </c>
      <c r="E30" s="79" t="s">
        <v>41</v>
      </c>
    </row>
    <row r="31" spans="2:5" ht="75">
      <c r="B31" s="82" t="s">
        <v>239</v>
      </c>
      <c r="C31" s="79" t="s">
        <v>49</v>
      </c>
      <c r="D31" s="82" t="s">
        <v>240</v>
      </c>
      <c r="E31" s="79" t="s">
        <v>241</v>
      </c>
    </row>
    <row r="33" spans="2:5" s="187" customFormat="1">
      <c r="B33" s="495" t="s">
        <v>193</v>
      </c>
      <c r="C33" s="491"/>
      <c r="D33" s="491"/>
      <c r="E33" s="491"/>
    </row>
    <row r="34" spans="2:5" s="187" customFormat="1">
      <c r="B34" s="491"/>
      <c r="C34" s="491"/>
      <c r="D34" s="491"/>
      <c r="E34" s="491"/>
    </row>
    <row r="35" spans="2:5" s="187" customFormat="1">
      <c r="B35" s="491"/>
      <c r="C35" s="491"/>
      <c r="D35" s="491"/>
      <c r="E35" s="491"/>
    </row>
    <row r="36" spans="2:5" s="187" customFormat="1">
      <c r="B36" s="491"/>
      <c r="C36" s="491"/>
      <c r="D36" s="491"/>
      <c r="E36" s="491"/>
    </row>
    <row r="37" spans="2:5" s="187" customFormat="1">
      <c r="B37" s="491"/>
      <c r="C37" s="491"/>
      <c r="D37" s="491"/>
      <c r="E37" s="491"/>
    </row>
    <row r="38" spans="2:5" s="187" customFormat="1">
      <c r="B38" s="491"/>
      <c r="C38" s="491"/>
      <c r="D38" s="491"/>
      <c r="E38" s="491"/>
    </row>
    <row r="39" spans="2:5" s="187" customFormat="1">
      <c r="B39" s="491"/>
      <c r="C39" s="491"/>
      <c r="D39" s="491"/>
      <c r="E39" s="491"/>
    </row>
    <row r="40" spans="2:5" s="187" customFormat="1" ht="128.25" customHeight="1">
      <c r="B40" s="491"/>
      <c r="C40" s="491"/>
      <c r="D40" s="491"/>
      <c r="E40" s="491"/>
    </row>
    <row r="41" spans="2:5" s="187" customFormat="1">
      <c r="B41" s="494" t="s">
        <v>191</v>
      </c>
      <c r="C41" s="494"/>
      <c r="D41" s="494"/>
      <c r="E41" s="494"/>
    </row>
    <row r="42" spans="2:5" ht="48.75" customHeight="1">
      <c r="B42" s="489" t="s">
        <v>50</v>
      </c>
      <c r="C42" s="489"/>
      <c r="D42" s="489"/>
      <c r="E42" s="489"/>
    </row>
    <row r="43" spans="2:5" ht="64.5" customHeight="1">
      <c r="B43" s="489" t="s">
        <v>188</v>
      </c>
      <c r="C43" s="489"/>
      <c r="D43" s="489"/>
      <c r="E43" s="489"/>
    </row>
    <row r="44" spans="2:5" ht="59.25" customHeight="1">
      <c r="B44" s="489" t="s">
        <v>189</v>
      </c>
      <c r="C44" s="489"/>
      <c r="D44" s="489"/>
      <c r="E44" s="489"/>
    </row>
    <row r="45" spans="2:5" s="187" customFormat="1" ht="46.5" customHeight="1">
      <c r="B45" s="489" t="s">
        <v>190</v>
      </c>
      <c r="C45" s="489"/>
      <c r="D45" s="489"/>
      <c r="E45" s="489"/>
    </row>
    <row r="46" spans="2:5" ht="32.25" customHeight="1">
      <c r="B46" s="491" t="s">
        <v>192</v>
      </c>
      <c r="C46" s="491"/>
      <c r="D46" s="491"/>
      <c r="E46" s="491"/>
    </row>
    <row r="47" spans="2:5">
      <c r="B47" s="490" t="s">
        <v>179</v>
      </c>
      <c r="C47" s="491"/>
      <c r="D47" s="491"/>
      <c r="E47" s="491"/>
    </row>
    <row r="48" spans="2:5">
      <c r="B48" s="491"/>
      <c r="C48" s="491"/>
      <c r="D48" s="491"/>
      <c r="E48" s="491"/>
    </row>
    <row r="49" spans="2:5">
      <c r="B49" s="491"/>
      <c r="C49" s="491"/>
      <c r="D49" s="491"/>
      <c r="E49" s="491"/>
    </row>
    <row r="50" spans="2:5">
      <c r="B50" s="491"/>
      <c r="C50" s="491"/>
      <c r="D50" s="491"/>
      <c r="E50" s="491"/>
    </row>
    <row r="51" spans="2:5">
      <c r="B51" s="491"/>
      <c r="C51" s="491"/>
      <c r="D51" s="491"/>
      <c r="E51" s="491"/>
    </row>
    <row r="52" spans="2:5">
      <c r="B52" s="491"/>
      <c r="C52" s="491"/>
      <c r="D52" s="491"/>
      <c r="E52" s="491"/>
    </row>
    <row r="53" spans="2:5">
      <c r="B53" s="491"/>
      <c r="C53" s="491"/>
      <c r="D53" s="491"/>
      <c r="E53" s="491"/>
    </row>
    <row r="54" spans="2:5" ht="114" customHeight="1">
      <c r="B54" s="491"/>
      <c r="C54" s="491"/>
      <c r="D54" s="491"/>
      <c r="E54" s="491"/>
    </row>
    <row r="56" spans="2:5">
      <c r="B56" s="365" t="s">
        <v>194</v>
      </c>
    </row>
    <row r="57" spans="2:5" ht="63" customHeight="1">
      <c r="B57" s="487" t="s">
        <v>195</v>
      </c>
      <c r="C57" s="488"/>
      <c r="D57" s="488"/>
      <c r="E57" s="488"/>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67" t="s">
        <v>8</v>
      </c>
      <c r="B7" s="366" t="s">
        <v>244</v>
      </c>
      <c r="C7" s="367" t="s">
        <v>12</v>
      </c>
      <c r="D7" s="367"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1" t="str">
        <f>'Date initiale'!C3</f>
        <v>Universitatea de Arhitectură și Urbanism "Ion Mincu" București</v>
      </c>
      <c r="B1" s="251"/>
      <c r="C1" s="251"/>
      <c r="D1" s="2"/>
      <c r="E1" s="2"/>
      <c r="F1" s="3"/>
      <c r="G1" s="3"/>
      <c r="H1" s="3"/>
      <c r="I1" s="3"/>
    </row>
    <row r="2" spans="1:31" ht="15.75">
      <c r="A2" s="251" t="str">
        <f>'Date initiale'!B4&amp;" "&amp;'Date initiale'!C4</f>
        <v>Facultatea ARHITECTURA</v>
      </c>
      <c r="B2" s="251"/>
      <c r="C2" s="251"/>
      <c r="D2" s="2"/>
      <c r="E2" s="2"/>
      <c r="F2" s="3"/>
      <c r="G2" s="3"/>
      <c r="H2" s="3"/>
      <c r="I2" s="3"/>
    </row>
    <row r="3" spans="1:31" ht="15.75">
      <c r="A3" s="251" t="str">
        <f>'Date initiale'!B5&amp;" "&amp;'Date initiale'!C5</f>
        <v>Departamentul Bazele Proiectării de Arhitectură</v>
      </c>
      <c r="B3" s="251"/>
      <c r="C3" s="251"/>
      <c r="D3" s="2"/>
      <c r="E3" s="2"/>
      <c r="F3" s="2"/>
      <c r="G3" s="2"/>
      <c r="H3" s="2"/>
      <c r="I3" s="2"/>
    </row>
    <row r="4" spans="1:31" ht="15.75">
      <c r="A4" s="497" t="str">
        <f>'Date initiale'!C6&amp;", "&amp;'Date initiale'!C7</f>
        <v>DUȚESCU I. Constantin-Mihăiță, 23</v>
      </c>
      <c r="B4" s="497"/>
      <c r="C4" s="497"/>
      <c r="D4" s="2"/>
      <c r="E4" s="2"/>
      <c r="F4" s="3"/>
      <c r="G4" s="3"/>
      <c r="H4" s="3"/>
      <c r="I4" s="3"/>
    </row>
    <row r="5" spans="1:31" s="187" customFormat="1" ht="15.75">
      <c r="A5" s="252"/>
      <c r="B5" s="252"/>
      <c r="C5" s="252"/>
      <c r="D5" s="2"/>
      <c r="E5" s="2"/>
      <c r="F5" s="3"/>
      <c r="G5" s="3"/>
      <c r="H5" s="3"/>
      <c r="I5" s="3"/>
    </row>
    <row r="6" spans="1:31" ht="15.75">
      <c r="A6" s="496" t="s">
        <v>110</v>
      </c>
      <c r="B6" s="496"/>
      <c r="C6" s="496"/>
      <c r="D6" s="496"/>
      <c r="E6" s="496"/>
      <c r="F6" s="496"/>
      <c r="G6" s="496"/>
      <c r="H6" s="496"/>
      <c r="I6" s="496"/>
    </row>
    <row r="7" spans="1:31" ht="15.75">
      <c r="A7" s="496" t="str">
        <f>'Descriere indicatori'!B4&amp;". "&amp;'Descriere indicatori'!C4</f>
        <v xml:space="preserve">I1. Cărţi de autor/capitole publicate la edituri cu prestigiu internaţional* </v>
      </c>
      <c r="B7" s="496"/>
      <c r="C7" s="496"/>
      <c r="D7" s="496"/>
      <c r="E7" s="496"/>
      <c r="F7" s="496"/>
      <c r="G7" s="496"/>
      <c r="H7" s="496"/>
      <c r="I7" s="496"/>
    </row>
    <row r="8" spans="1:31" ht="16.5" thickBot="1">
      <c r="A8" s="39"/>
      <c r="B8" s="39"/>
      <c r="C8" s="39"/>
      <c r="D8" s="39"/>
      <c r="E8" s="39"/>
      <c r="F8" s="39"/>
      <c r="G8" s="39"/>
      <c r="H8" s="39"/>
      <c r="I8" s="39"/>
    </row>
    <row r="9" spans="1:31" s="6" customFormat="1" ht="60.75" thickBot="1">
      <c r="A9" s="193" t="s">
        <v>55</v>
      </c>
      <c r="B9" s="194" t="s">
        <v>83</v>
      </c>
      <c r="C9" s="194" t="s">
        <v>175</v>
      </c>
      <c r="D9" s="194" t="s">
        <v>85</v>
      </c>
      <c r="E9" s="194" t="s">
        <v>86</v>
      </c>
      <c r="F9" s="195" t="s">
        <v>87</v>
      </c>
      <c r="G9" s="194" t="s">
        <v>88</v>
      </c>
      <c r="H9" s="194" t="s">
        <v>89</v>
      </c>
      <c r="I9" s="196" t="s">
        <v>90</v>
      </c>
      <c r="J9" s="4"/>
      <c r="K9" s="257" t="s">
        <v>108</v>
      </c>
      <c r="L9" s="5"/>
      <c r="M9" s="5"/>
      <c r="N9" s="5"/>
      <c r="O9" s="5"/>
      <c r="P9" s="5"/>
      <c r="Q9" s="5"/>
      <c r="R9" s="5"/>
      <c r="S9" s="5"/>
      <c r="T9" s="5"/>
      <c r="U9" s="5"/>
      <c r="V9" s="5"/>
      <c r="W9" s="5"/>
      <c r="X9" s="5"/>
      <c r="Y9" s="5"/>
      <c r="Z9" s="5"/>
      <c r="AA9" s="5"/>
      <c r="AB9" s="5"/>
      <c r="AC9" s="5"/>
      <c r="AD9" s="5"/>
      <c r="AE9" s="5"/>
    </row>
    <row r="10" spans="1:31" s="6" customFormat="1" ht="15.75">
      <c r="A10" s="111">
        <v>1</v>
      </c>
      <c r="B10" s="112"/>
      <c r="C10" s="112"/>
      <c r="D10" s="112"/>
      <c r="E10" s="113"/>
      <c r="F10" s="114"/>
      <c r="G10" s="114"/>
      <c r="H10" s="114"/>
      <c r="I10" s="305"/>
      <c r="J10" s="8"/>
      <c r="K10" s="258" t="s">
        <v>109</v>
      </c>
      <c r="L10" s="368" t="s">
        <v>245</v>
      </c>
      <c r="M10" s="9"/>
      <c r="N10" s="9"/>
      <c r="O10" s="9"/>
      <c r="P10" s="9"/>
      <c r="Q10" s="9"/>
      <c r="R10" s="9"/>
      <c r="S10" s="9"/>
      <c r="T10" s="9"/>
      <c r="U10" s="10"/>
      <c r="V10" s="10"/>
      <c r="W10" s="10"/>
      <c r="X10" s="10"/>
      <c r="Y10" s="10"/>
      <c r="Z10" s="10"/>
      <c r="AA10" s="10"/>
      <c r="AB10" s="10"/>
      <c r="AC10" s="10"/>
      <c r="AD10" s="10"/>
      <c r="AE10" s="10"/>
    </row>
    <row r="11" spans="1:31" s="6" customFormat="1" ht="15.75">
      <c r="A11" s="115">
        <f>A10+1</f>
        <v>2</v>
      </c>
      <c r="B11" s="116"/>
      <c r="C11" s="117"/>
      <c r="D11" s="116"/>
      <c r="E11" s="118"/>
      <c r="F11" s="119"/>
      <c r="G11" s="120"/>
      <c r="H11" s="120"/>
      <c r="I11" s="306"/>
      <c r="J11" s="8"/>
      <c r="K11" s="256"/>
      <c r="L11" s="9"/>
      <c r="M11" s="9"/>
      <c r="N11" s="9"/>
      <c r="O11" s="9"/>
      <c r="P11" s="9"/>
      <c r="Q11" s="9"/>
      <c r="R11" s="9"/>
      <c r="S11" s="9"/>
      <c r="T11" s="9"/>
      <c r="U11" s="10"/>
      <c r="V11" s="10"/>
      <c r="W11" s="10"/>
      <c r="X11" s="10"/>
      <c r="Y11" s="10"/>
      <c r="Z11" s="10"/>
      <c r="AA11" s="10"/>
      <c r="AB11" s="10"/>
      <c r="AC11" s="10"/>
      <c r="AD11" s="10"/>
      <c r="AE11" s="10"/>
    </row>
    <row r="12" spans="1:31" s="6" customFormat="1" ht="15.75">
      <c r="A12" s="115">
        <f t="shared" ref="A12:A19" si="0">A11+1</f>
        <v>3</v>
      </c>
      <c r="B12" s="117"/>
      <c r="C12" s="117"/>
      <c r="D12" s="117"/>
      <c r="E12" s="118"/>
      <c r="F12" s="119"/>
      <c r="G12" s="120"/>
      <c r="H12" s="120"/>
      <c r="I12" s="306"/>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5">
        <f t="shared" si="0"/>
        <v>4</v>
      </c>
      <c r="B13" s="116"/>
      <c r="C13" s="117"/>
      <c r="D13" s="116"/>
      <c r="E13" s="118"/>
      <c r="F13" s="119"/>
      <c r="G13" s="120"/>
      <c r="H13" s="120"/>
      <c r="I13" s="306"/>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5">
        <f t="shared" si="0"/>
        <v>5</v>
      </c>
      <c r="B14" s="117"/>
      <c r="C14" s="117"/>
      <c r="D14" s="117"/>
      <c r="E14" s="118"/>
      <c r="F14" s="119"/>
      <c r="G14" s="120"/>
      <c r="H14" s="120"/>
      <c r="I14" s="306"/>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5">
        <f t="shared" si="0"/>
        <v>6</v>
      </c>
      <c r="B15" s="117"/>
      <c r="C15" s="117"/>
      <c r="D15" s="117"/>
      <c r="E15" s="118"/>
      <c r="F15" s="119"/>
      <c r="G15" s="120"/>
      <c r="H15" s="120"/>
      <c r="I15" s="306"/>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5">
        <f t="shared" si="0"/>
        <v>7</v>
      </c>
      <c r="B16" s="116"/>
      <c r="C16" s="117"/>
      <c r="D16" s="116"/>
      <c r="E16" s="118"/>
      <c r="F16" s="119"/>
      <c r="G16" s="120"/>
      <c r="H16" s="120"/>
      <c r="I16" s="306"/>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5">
        <f t="shared" si="0"/>
        <v>8</v>
      </c>
      <c r="B17" s="117"/>
      <c r="C17" s="117"/>
      <c r="D17" s="117"/>
      <c r="E17" s="118"/>
      <c r="F17" s="119"/>
      <c r="G17" s="120"/>
      <c r="H17" s="120"/>
      <c r="I17" s="306"/>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5">
        <f t="shared" si="0"/>
        <v>9</v>
      </c>
      <c r="B18" s="116"/>
      <c r="C18" s="117"/>
      <c r="D18" s="116"/>
      <c r="E18" s="118"/>
      <c r="F18" s="119"/>
      <c r="G18" s="120"/>
      <c r="H18" s="120"/>
      <c r="I18" s="306"/>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7">
        <f t="shared" si="0"/>
        <v>10</v>
      </c>
      <c r="B19" s="121"/>
      <c r="C19" s="121"/>
      <c r="D19" s="121"/>
      <c r="E19" s="122"/>
      <c r="F19" s="123"/>
      <c r="G19" s="124"/>
      <c r="H19" s="124"/>
      <c r="I19" s="307"/>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41"/>
      <c r="B20" s="125"/>
      <c r="C20" s="125"/>
      <c r="D20" s="125"/>
      <c r="E20" s="125"/>
      <c r="F20" s="125"/>
      <c r="G20" s="125"/>
      <c r="H20" s="128" t="str">
        <f>"Total "&amp;LEFT(A7,2)</f>
        <v>Total I1</v>
      </c>
      <c r="I20" s="129">
        <f>SUM(I10:I19)</f>
        <v>0</v>
      </c>
    </row>
    <row r="22" spans="1:31" ht="33.75" customHeight="1">
      <c r="A22" s="49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8"/>
      <c r="C22" s="498"/>
      <c r="D22" s="498"/>
      <c r="E22" s="498"/>
      <c r="F22" s="498"/>
      <c r="G22" s="498"/>
      <c r="H22" s="498"/>
      <c r="I22" s="498"/>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5" sqref="L1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51" t="str">
        <f>'Date initiale'!C3</f>
        <v>Universitatea de Arhitectură și Urbanism "Ion Mincu" București</v>
      </c>
      <c r="B1" s="251"/>
      <c r="C1" s="251"/>
      <c r="D1" s="2"/>
      <c r="E1" s="2"/>
      <c r="F1" s="3"/>
      <c r="G1" s="3"/>
      <c r="H1" s="3"/>
      <c r="I1" s="3"/>
    </row>
    <row r="2" spans="1:31" ht="15.75">
      <c r="A2" s="251" t="str">
        <f>'Date initiale'!B4&amp;" "&amp;'Date initiale'!C4</f>
        <v>Facultatea ARHITECTURA</v>
      </c>
      <c r="B2" s="251"/>
      <c r="C2" s="251"/>
      <c r="D2" s="2"/>
      <c r="E2" s="2"/>
      <c r="F2" s="3"/>
      <c r="G2" s="3"/>
      <c r="H2" s="3"/>
      <c r="I2" s="3"/>
    </row>
    <row r="3" spans="1:31" ht="15.75">
      <c r="A3" s="251" t="str">
        <f>'Date initiale'!B5&amp;" "&amp;'Date initiale'!C5</f>
        <v>Departamentul Bazele Proiectării de Arhitectură</v>
      </c>
      <c r="B3" s="251"/>
      <c r="C3" s="251"/>
      <c r="D3" s="2"/>
      <c r="E3" s="2"/>
      <c r="F3" s="2"/>
      <c r="G3" s="2"/>
      <c r="H3" s="2"/>
      <c r="I3" s="2"/>
    </row>
    <row r="4" spans="1:31" ht="15.75">
      <c r="A4" s="497" t="str">
        <f>'Date initiale'!C6&amp;", "&amp;'Date initiale'!C7</f>
        <v>DUȚESCU I. Constantin-Mihăiță, 23</v>
      </c>
      <c r="B4" s="497"/>
      <c r="C4" s="497"/>
      <c r="D4" s="2"/>
      <c r="E4" s="2"/>
      <c r="F4" s="3"/>
      <c r="G4" s="3"/>
      <c r="H4" s="3"/>
      <c r="I4" s="3"/>
    </row>
    <row r="5" spans="1:31" s="187" customFormat="1" ht="15.75">
      <c r="A5" s="252"/>
      <c r="B5" s="252"/>
      <c r="C5" s="252"/>
      <c r="D5" s="2"/>
      <c r="E5" s="2"/>
      <c r="F5" s="3"/>
      <c r="G5" s="3"/>
      <c r="H5" s="3"/>
      <c r="I5" s="3"/>
    </row>
    <row r="6" spans="1:31" ht="15.75">
      <c r="A6" s="496" t="s">
        <v>110</v>
      </c>
      <c r="B6" s="496"/>
      <c r="C6" s="496"/>
      <c r="D6" s="496"/>
      <c r="E6" s="496"/>
      <c r="F6" s="496"/>
      <c r="G6" s="496"/>
      <c r="H6" s="496"/>
      <c r="I6" s="496"/>
    </row>
    <row r="7" spans="1:31" ht="15.75">
      <c r="A7" s="496" t="str">
        <f>'Descriere indicatori'!B5&amp;". "&amp;'Descriere indicatori'!C5</f>
        <v xml:space="preserve">I2. Cărţi de autor publicate la edituri cu prestigiu naţional* </v>
      </c>
      <c r="B7" s="496"/>
      <c r="C7" s="496"/>
      <c r="D7" s="496"/>
      <c r="E7" s="496"/>
      <c r="F7" s="496"/>
      <c r="G7" s="496"/>
      <c r="H7" s="496"/>
      <c r="I7" s="496"/>
    </row>
    <row r="8" spans="1:31" ht="16.5" thickBot="1">
      <c r="A8" s="39"/>
      <c r="B8" s="39"/>
      <c r="C8" s="39"/>
      <c r="D8" s="39"/>
      <c r="E8" s="39"/>
      <c r="F8" s="39"/>
      <c r="G8" s="39"/>
      <c r="H8" s="39"/>
      <c r="I8" s="39"/>
    </row>
    <row r="9" spans="1:31" s="6" customFormat="1" ht="60.75" thickBot="1">
      <c r="A9" s="197" t="s">
        <v>55</v>
      </c>
      <c r="B9" s="198" t="s">
        <v>83</v>
      </c>
      <c r="C9" s="198" t="s">
        <v>84</v>
      </c>
      <c r="D9" s="198" t="s">
        <v>85</v>
      </c>
      <c r="E9" s="198" t="s">
        <v>86</v>
      </c>
      <c r="F9" s="199" t="s">
        <v>87</v>
      </c>
      <c r="G9" s="198" t="s">
        <v>88</v>
      </c>
      <c r="H9" s="198" t="s">
        <v>89</v>
      </c>
      <c r="I9" s="200" t="s">
        <v>90</v>
      </c>
      <c r="J9" s="4"/>
      <c r="K9" s="257" t="s">
        <v>108</v>
      </c>
      <c r="L9" s="5"/>
      <c r="M9" s="5"/>
      <c r="N9" s="5"/>
      <c r="O9" s="5"/>
      <c r="P9" s="5"/>
      <c r="Q9" s="5"/>
      <c r="R9" s="5"/>
      <c r="S9" s="5"/>
      <c r="T9" s="5"/>
      <c r="U9" s="5"/>
      <c r="V9" s="5"/>
      <c r="W9" s="5"/>
      <c r="X9" s="5"/>
      <c r="Y9" s="5"/>
      <c r="Z9" s="5"/>
      <c r="AA9" s="5"/>
      <c r="AB9" s="5"/>
      <c r="AC9" s="5"/>
      <c r="AD9" s="5"/>
      <c r="AE9" s="5"/>
    </row>
    <row r="10" spans="1:31" s="6" customFormat="1" ht="60">
      <c r="A10" s="130">
        <v>1</v>
      </c>
      <c r="B10" s="131" t="s">
        <v>280</v>
      </c>
      <c r="C10" s="132" t="s">
        <v>273</v>
      </c>
      <c r="D10" s="131" t="s">
        <v>274</v>
      </c>
      <c r="E10" s="370" t="s">
        <v>275</v>
      </c>
      <c r="F10" s="133">
        <v>2014</v>
      </c>
      <c r="G10" s="131" t="s">
        <v>276</v>
      </c>
      <c r="H10" s="131" t="s">
        <v>276</v>
      </c>
      <c r="I10" s="308">
        <v>15</v>
      </c>
      <c r="J10" s="7"/>
      <c r="K10" s="258">
        <v>15</v>
      </c>
      <c r="L10" s="7" t="s">
        <v>246</v>
      </c>
      <c r="M10" s="7"/>
      <c r="N10" s="7"/>
      <c r="O10" s="7"/>
      <c r="P10" s="7"/>
      <c r="Q10" s="7"/>
      <c r="R10" s="7"/>
      <c r="S10" s="7"/>
      <c r="T10" s="7"/>
      <c r="U10" s="7"/>
      <c r="V10" s="7"/>
      <c r="W10" s="7"/>
      <c r="X10" s="7"/>
      <c r="Y10" s="7"/>
      <c r="Z10" s="7"/>
      <c r="AA10" s="7"/>
      <c r="AB10" s="7"/>
      <c r="AC10" s="7"/>
      <c r="AD10" s="7"/>
      <c r="AE10" s="7"/>
    </row>
    <row r="11" spans="1:31" s="6" customFormat="1" ht="60">
      <c r="A11" s="134">
        <f>A10+1</f>
        <v>2</v>
      </c>
      <c r="B11" s="135" t="s">
        <v>281</v>
      </c>
      <c r="C11" s="136" t="s">
        <v>545</v>
      </c>
      <c r="D11" s="135" t="s">
        <v>286</v>
      </c>
      <c r="E11" s="370" t="s">
        <v>278</v>
      </c>
      <c r="F11" s="137">
        <v>2017</v>
      </c>
      <c r="G11" s="135" t="s">
        <v>279</v>
      </c>
      <c r="H11" s="135" t="s">
        <v>279</v>
      </c>
      <c r="I11" s="309">
        <v>15</v>
      </c>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4">
        <f t="shared" ref="A12:A19" si="0">A11+1</f>
        <v>3</v>
      </c>
      <c r="B12" s="136"/>
      <c r="C12" s="136"/>
      <c r="D12" s="135"/>
      <c r="E12" s="136"/>
      <c r="F12" s="137"/>
      <c r="G12" s="138"/>
      <c r="H12" s="135"/>
      <c r="I12" s="309"/>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4">
        <f t="shared" si="0"/>
        <v>4</v>
      </c>
      <c r="B13" s="136"/>
      <c r="C13" s="136"/>
      <c r="D13" s="135"/>
      <c r="E13" s="136"/>
      <c r="F13" s="137"/>
      <c r="G13" s="138"/>
      <c r="H13" s="138"/>
      <c r="I13" s="309"/>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4">
        <f t="shared" si="0"/>
        <v>5</v>
      </c>
      <c r="B14" s="135"/>
      <c r="C14" s="136"/>
      <c r="D14" s="135"/>
      <c r="E14" s="136"/>
      <c r="F14" s="137"/>
      <c r="G14" s="135"/>
      <c r="H14" s="135"/>
      <c r="I14" s="309"/>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4">
        <f t="shared" si="0"/>
        <v>6</v>
      </c>
      <c r="B15" s="136"/>
      <c r="C15" s="136"/>
      <c r="D15" s="135"/>
      <c r="E15" s="136"/>
      <c r="F15" s="137"/>
      <c r="G15" s="138"/>
      <c r="H15" s="135"/>
      <c r="I15" s="309"/>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4">
        <f t="shared" si="0"/>
        <v>7</v>
      </c>
      <c r="B16" s="136"/>
      <c r="C16" s="136"/>
      <c r="D16" s="135"/>
      <c r="E16" s="136"/>
      <c r="F16" s="137"/>
      <c r="G16" s="138"/>
      <c r="H16" s="138"/>
      <c r="I16" s="309"/>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4">
        <f t="shared" si="0"/>
        <v>8</v>
      </c>
      <c r="B17" s="139"/>
      <c r="C17" s="136"/>
      <c r="D17" s="139"/>
      <c r="E17" s="140"/>
      <c r="F17" s="137"/>
      <c r="G17" s="138"/>
      <c r="H17" s="138"/>
      <c r="I17" s="309"/>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4">
        <f t="shared" si="0"/>
        <v>9</v>
      </c>
      <c r="B18" s="139"/>
      <c r="C18" s="136"/>
      <c r="D18" s="139"/>
      <c r="E18" s="140"/>
      <c r="F18" s="137"/>
      <c r="G18" s="138"/>
      <c r="H18" s="138"/>
      <c r="I18" s="309"/>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1">
        <f t="shared" si="0"/>
        <v>10</v>
      </c>
      <c r="B19" s="142"/>
      <c r="C19" s="143"/>
      <c r="D19" s="142"/>
      <c r="E19" s="143"/>
      <c r="F19" s="144"/>
      <c r="G19" s="144"/>
      <c r="H19" s="144"/>
      <c r="I19" s="310"/>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51"/>
      <c r="B20" s="145"/>
      <c r="C20" s="145"/>
      <c r="D20" s="145"/>
      <c r="E20" s="145"/>
      <c r="F20" s="145"/>
      <c r="G20" s="145"/>
      <c r="H20" s="128" t="str">
        <f>"Total "&amp;LEFT(A7,2)</f>
        <v>Total I2</v>
      </c>
      <c r="I20" s="149">
        <f>SUM(I10:I19)</f>
        <v>30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9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98"/>
      <c r="C22" s="498"/>
      <c r="D22" s="498"/>
      <c r="E22" s="498"/>
      <c r="F22" s="498"/>
      <c r="G22" s="498"/>
      <c r="H22" s="498"/>
      <c r="I22" s="498"/>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17"/>
  <sheetViews>
    <sheetView topLeftCell="A4" workbookViewId="0">
      <selection activeCell="L20" sqref="L2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25" t="str">
        <f>'Date initiale'!C6&amp;", "&amp;'Date initiale'!C7</f>
        <v>DUȚESCU I. Constantin-Mihăiță, 23</v>
      </c>
      <c r="B4" s="125"/>
      <c r="C4" s="125"/>
    </row>
    <row r="5" spans="1:12" s="187" customFormat="1">
      <c r="A5" s="125"/>
      <c r="B5" s="125"/>
      <c r="C5" s="125"/>
    </row>
    <row r="6" spans="1:12" ht="15.75">
      <c r="A6" s="496" t="s">
        <v>110</v>
      </c>
      <c r="B6" s="496"/>
      <c r="C6" s="496"/>
      <c r="D6" s="496"/>
      <c r="E6" s="496"/>
      <c r="F6" s="496"/>
      <c r="G6" s="496"/>
      <c r="H6" s="496"/>
      <c r="I6" s="496"/>
    </row>
    <row r="7" spans="1:12" ht="15.75">
      <c r="A7" s="496" t="str">
        <f>'Descriere indicatori'!B6&amp;". "&amp;'Descriere indicatori'!C6</f>
        <v xml:space="preserve">I3. Capitole de autor cuprinse în cărţi publicate la edituri cu prestigiu naţional* </v>
      </c>
      <c r="B7" s="496"/>
      <c r="C7" s="496"/>
      <c r="D7" s="496"/>
      <c r="E7" s="496"/>
      <c r="F7" s="496"/>
      <c r="G7" s="496"/>
      <c r="H7" s="496"/>
      <c r="I7" s="496"/>
    </row>
    <row r="8" spans="1:12" ht="16.5" thickBot="1">
      <c r="A8" s="39"/>
      <c r="B8" s="39"/>
      <c r="C8" s="39"/>
      <c r="D8" s="39"/>
      <c r="E8" s="39"/>
      <c r="F8" s="39"/>
      <c r="G8" s="39"/>
      <c r="H8" s="39"/>
      <c r="I8" s="39"/>
    </row>
    <row r="9" spans="1:12" ht="60.75" thickBot="1">
      <c r="A9" s="160" t="s">
        <v>55</v>
      </c>
      <c r="B9" s="161" t="s">
        <v>83</v>
      </c>
      <c r="C9" s="161" t="s">
        <v>175</v>
      </c>
      <c r="D9" s="161" t="s">
        <v>85</v>
      </c>
      <c r="E9" s="161" t="s">
        <v>86</v>
      </c>
      <c r="F9" s="162" t="s">
        <v>87</v>
      </c>
      <c r="G9" s="161" t="s">
        <v>88</v>
      </c>
      <c r="H9" s="161" t="s">
        <v>89</v>
      </c>
      <c r="I9" s="163" t="s">
        <v>90</v>
      </c>
      <c r="K9" s="257" t="s">
        <v>108</v>
      </c>
    </row>
    <row r="10" spans="1:12" ht="60">
      <c r="A10" s="371">
        <v>1</v>
      </c>
      <c r="B10" s="372" t="s">
        <v>280</v>
      </c>
      <c r="C10" s="372" t="s">
        <v>282</v>
      </c>
      <c r="D10" s="372" t="s">
        <v>283</v>
      </c>
      <c r="E10" s="376" t="s">
        <v>284</v>
      </c>
      <c r="F10" s="373">
        <v>2013</v>
      </c>
      <c r="G10" s="374">
        <v>424</v>
      </c>
      <c r="H10" s="373">
        <v>10</v>
      </c>
      <c r="I10" s="375">
        <v>10</v>
      </c>
      <c r="K10" s="258">
        <v>10</v>
      </c>
      <c r="L10" s="365" t="s">
        <v>247</v>
      </c>
    </row>
    <row r="11" spans="1:12" ht="60">
      <c r="A11" s="115">
        <f>A10+1</f>
        <v>2</v>
      </c>
      <c r="B11" s="42" t="s">
        <v>281</v>
      </c>
      <c r="C11" s="42" t="s">
        <v>285</v>
      </c>
      <c r="D11" s="146" t="s">
        <v>286</v>
      </c>
      <c r="E11" s="376" t="s">
        <v>287</v>
      </c>
      <c r="F11" s="42">
        <v>2018</v>
      </c>
      <c r="G11" s="42">
        <v>222</v>
      </c>
      <c r="H11" s="42">
        <v>25</v>
      </c>
      <c r="I11" s="312">
        <v>10</v>
      </c>
      <c r="K11" s="58"/>
    </row>
    <row r="12" spans="1:12" s="187" customFormat="1" ht="18.75" customHeight="1">
      <c r="A12" s="115">
        <v>3</v>
      </c>
      <c r="B12" s="42" t="s">
        <v>549</v>
      </c>
      <c r="C12" s="42" t="s">
        <v>552</v>
      </c>
      <c r="D12" s="146" t="s">
        <v>539</v>
      </c>
      <c r="E12" s="376" t="s">
        <v>540</v>
      </c>
      <c r="F12" s="146">
        <v>2021</v>
      </c>
      <c r="G12" s="146">
        <v>93</v>
      </c>
      <c r="H12" s="146">
        <v>9</v>
      </c>
      <c r="I12" s="327">
        <v>10</v>
      </c>
      <c r="K12" s="58"/>
    </row>
    <row r="13" spans="1:12" ht="60">
      <c r="A13" s="153" t="s">
        <v>537</v>
      </c>
      <c r="B13" s="42" t="s">
        <v>549</v>
      </c>
      <c r="C13" s="42" t="s">
        <v>546</v>
      </c>
      <c r="D13" s="146" t="s">
        <v>286</v>
      </c>
      <c r="E13" s="376" t="s">
        <v>548</v>
      </c>
      <c r="F13" s="120">
        <v>2022</v>
      </c>
      <c r="G13" s="120"/>
      <c r="H13" s="120">
        <v>10</v>
      </c>
      <c r="I13" s="313">
        <v>10</v>
      </c>
    </row>
    <row r="14" spans="1:12" ht="45.75" thickBot="1">
      <c r="A14" s="471" t="s">
        <v>538</v>
      </c>
      <c r="B14" s="157" t="s">
        <v>549</v>
      </c>
      <c r="C14" s="157" t="s">
        <v>547</v>
      </c>
      <c r="D14" s="472" t="s">
        <v>286</v>
      </c>
      <c r="E14" s="473" t="s">
        <v>548</v>
      </c>
      <c r="F14" s="124">
        <v>2022</v>
      </c>
      <c r="G14" s="124"/>
      <c r="H14" s="124">
        <v>10</v>
      </c>
      <c r="I14" s="474">
        <v>10</v>
      </c>
    </row>
    <row r="15" spans="1:12" ht="15.75" thickBot="1">
      <c r="A15" s="410"/>
      <c r="B15" s="125"/>
      <c r="C15" s="125"/>
      <c r="D15" s="125"/>
      <c r="E15" s="125"/>
      <c r="F15" s="125"/>
      <c r="G15" s="125"/>
      <c r="H15" s="377" t="str">
        <f>"Total "&amp;LEFT(A7,2)</f>
        <v>Total I3</v>
      </c>
      <c r="I15" s="378">
        <f>SUM(I10:I14)</f>
        <v>50</v>
      </c>
    </row>
    <row r="17" spans="1:9" ht="33.75" customHeight="1">
      <c r="A17" s="49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7" s="498"/>
      <c r="C17" s="498"/>
      <c r="D17" s="498"/>
      <c r="E17" s="498"/>
      <c r="F17" s="498"/>
      <c r="G17" s="498"/>
      <c r="H17" s="498"/>
      <c r="I17" s="498"/>
    </row>
  </sheetData>
  <mergeCells count="3">
    <mergeCell ref="A6:I6"/>
    <mergeCell ref="A7:I7"/>
    <mergeCell ref="A17:I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64"/>
  <sheetViews>
    <sheetView topLeftCell="A48" workbookViewId="0">
      <selection activeCell="C50" sqref="C5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1" t="str">
        <f>'Date initiale'!C3</f>
        <v>Universitatea de Arhitectură și Urbanism "Ion Mincu" București</v>
      </c>
      <c r="B1" s="251"/>
      <c r="C1" s="251"/>
    </row>
    <row r="2" spans="1:12">
      <c r="A2" s="251" t="str">
        <f>'Date initiale'!B4&amp;" "&amp;'Date initiale'!C4</f>
        <v>Facultatea ARHITECTURA</v>
      </c>
      <c r="B2" s="251"/>
      <c r="C2" s="251"/>
    </row>
    <row r="3" spans="1:12">
      <c r="A3" s="251" t="str">
        <f>'Date initiale'!B5&amp;" "&amp;'Date initiale'!C5</f>
        <v>Departamentul Bazele Proiectării de Arhitectură</v>
      </c>
      <c r="B3" s="251"/>
      <c r="C3" s="251"/>
    </row>
    <row r="4" spans="1:12">
      <c r="A4" s="125" t="str">
        <f>'Date initiale'!C6&amp;", "&amp;'Date initiale'!C7</f>
        <v>DUȚESCU I. Constantin-Mihăiță, 23</v>
      </c>
      <c r="B4" s="125"/>
      <c r="C4" s="125"/>
    </row>
    <row r="5" spans="1:12" s="187" customFormat="1">
      <c r="A5" s="125"/>
      <c r="B5" s="125"/>
      <c r="C5" s="125"/>
    </row>
    <row r="6" spans="1:12" ht="15.75">
      <c r="A6" s="496" t="s">
        <v>110</v>
      </c>
      <c r="B6" s="496"/>
      <c r="C6" s="496"/>
      <c r="D6" s="496"/>
      <c r="E6" s="496"/>
      <c r="F6" s="496"/>
      <c r="G6" s="496"/>
      <c r="H6" s="496"/>
      <c r="I6" s="496"/>
    </row>
    <row r="7" spans="1:12" ht="15.75">
      <c r="A7" s="496" t="str">
        <f>'Descriere indicatori'!B7&amp;". "&amp;'Descriere indicatori'!C7</f>
        <v xml:space="preserve">I4. Articole in extenso în reviste ştiinţifice de specialitate* </v>
      </c>
      <c r="B7" s="496"/>
      <c r="C7" s="496"/>
      <c r="D7" s="496"/>
      <c r="E7" s="496"/>
      <c r="F7" s="496"/>
      <c r="G7" s="496"/>
      <c r="H7" s="496"/>
      <c r="I7" s="496"/>
    </row>
    <row r="8" spans="1:12" ht="15.75" thickBot="1">
      <c r="A8" s="158"/>
      <c r="B8" s="158"/>
      <c r="C8" s="158"/>
      <c r="D8" s="158"/>
      <c r="E8" s="158"/>
      <c r="F8" s="158"/>
      <c r="G8" s="158"/>
      <c r="H8" s="158"/>
      <c r="I8" s="158"/>
    </row>
    <row r="9" spans="1:12" ht="30.75" thickBot="1">
      <c r="A9" s="193" t="s">
        <v>55</v>
      </c>
      <c r="B9" s="194" t="s">
        <v>83</v>
      </c>
      <c r="C9" s="194" t="s">
        <v>56</v>
      </c>
      <c r="D9" s="194" t="s">
        <v>57</v>
      </c>
      <c r="E9" s="194" t="s">
        <v>80</v>
      </c>
      <c r="F9" s="195" t="s">
        <v>87</v>
      </c>
      <c r="G9" s="194" t="s">
        <v>58</v>
      </c>
      <c r="H9" s="194" t="s">
        <v>111</v>
      </c>
      <c r="I9" s="196" t="s">
        <v>90</v>
      </c>
      <c r="K9" s="257" t="s">
        <v>108</v>
      </c>
    </row>
    <row r="10" spans="1:12">
      <c r="A10" s="111">
        <v>1</v>
      </c>
      <c r="B10" s="150" t="s">
        <v>277</v>
      </c>
      <c r="C10" s="444" t="s">
        <v>289</v>
      </c>
      <c r="D10" s="150" t="s">
        <v>290</v>
      </c>
      <c r="E10" s="435" t="s">
        <v>344</v>
      </c>
      <c r="F10" s="151">
        <v>2005</v>
      </c>
      <c r="G10" s="150" t="s">
        <v>291</v>
      </c>
      <c r="H10" s="114"/>
      <c r="I10" s="314">
        <v>10</v>
      </c>
      <c r="K10" s="258">
        <v>10</v>
      </c>
      <c r="L10" s="365" t="s">
        <v>248</v>
      </c>
    </row>
    <row r="11" spans="1:12">
      <c r="A11" s="172">
        <f>A10+1</f>
        <v>2</v>
      </c>
      <c r="B11" s="171" t="s">
        <v>277</v>
      </c>
      <c r="C11" s="445" t="s">
        <v>292</v>
      </c>
      <c r="D11" s="171" t="s">
        <v>290</v>
      </c>
      <c r="E11" s="392" t="s">
        <v>345</v>
      </c>
      <c r="F11" s="159">
        <v>2005</v>
      </c>
      <c r="G11" s="119">
        <v>32</v>
      </c>
      <c r="H11" s="119"/>
      <c r="I11" s="309">
        <v>10</v>
      </c>
      <c r="K11" s="58"/>
    </row>
    <row r="12" spans="1:12">
      <c r="A12" s="172">
        <f t="shared" ref="A12:A17" si="0">A11+1</f>
        <v>3</v>
      </c>
      <c r="B12" s="171" t="s">
        <v>277</v>
      </c>
      <c r="C12" s="445" t="s">
        <v>293</v>
      </c>
      <c r="D12" s="171" t="s">
        <v>290</v>
      </c>
      <c r="E12" s="392" t="s">
        <v>346</v>
      </c>
      <c r="F12" s="159">
        <v>2005</v>
      </c>
      <c r="G12" s="119">
        <v>33</v>
      </c>
      <c r="H12" s="119"/>
      <c r="I12" s="309">
        <v>10</v>
      </c>
    </row>
    <row r="13" spans="1:12" ht="25.5">
      <c r="A13" s="172">
        <f t="shared" si="0"/>
        <v>4</v>
      </c>
      <c r="B13" s="171" t="s">
        <v>277</v>
      </c>
      <c r="C13" s="445" t="s">
        <v>294</v>
      </c>
      <c r="D13" s="171" t="s">
        <v>290</v>
      </c>
      <c r="E13" s="392" t="s">
        <v>346</v>
      </c>
      <c r="F13" s="159">
        <v>2005</v>
      </c>
      <c r="G13" s="119">
        <v>33</v>
      </c>
      <c r="H13" s="119"/>
      <c r="I13" s="309">
        <v>10</v>
      </c>
    </row>
    <row r="14" spans="1:12">
      <c r="A14" s="172">
        <f t="shared" si="0"/>
        <v>5</v>
      </c>
      <c r="B14" s="171" t="s">
        <v>277</v>
      </c>
      <c r="C14" s="445" t="s">
        <v>295</v>
      </c>
      <c r="D14" s="171" t="s">
        <v>290</v>
      </c>
      <c r="E14" s="392" t="s">
        <v>346</v>
      </c>
      <c r="F14" s="159">
        <v>2005</v>
      </c>
      <c r="G14" s="119">
        <v>33</v>
      </c>
      <c r="H14" s="119"/>
      <c r="I14" s="309">
        <v>10</v>
      </c>
    </row>
    <row r="15" spans="1:12">
      <c r="A15" s="172">
        <f t="shared" si="0"/>
        <v>6</v>
      </c>
      <c r="B15" s="171" t="s">
        <v>277</v>
      </c>
      <c r="C15" s="445" t="s">
        <v>296</v>
      </c>
      <c r="D15" s="171" t="s">
        <v>290</v>
      </c>
      <c r="E15" s="392" t="s">
        <v>347</v>
      </c>
      <c r="F15" s="159">
        <v>2005</v>
      </c>
      <c r="G15" s="119">
        <v>34</v>
      </c>
      <c r="H15" s="119"/>
      <c r="I15" s="309">
        <v>10</v>
      </c>
    </row>
    <row r="16" spans="1:12">
      <c r="A16" s="172">
        <f t="shared" si="0"/>
        <v>7</v>
      </c>
      <c r="B16" s="171" t="s">
        <v>277</v>
      </c>
      <c r="C16" s="445" t="s">
        <v>297</v>
      </c>
      <c r="D16" s="171" t="s">
        <v>290</v>
      </c>
      <c r="E16" s="392" t="s">
        <v>347</v>
      </c>
      <c r="F16" s="159">
        <v>2005</v>
      </c>
      <c r="G16" s="119">
        <v>34</v>
      </c>
      <c r="H16" s="119"/>
      <c r="I16" s="309">
        <v>10</v>
      </c>
    </row>
    <row r="17" spans="1:9">
      <c r="A17" s="172">
        <f t="shared" si="0"/>
        <v>8</v>
      </c>
      <c r="B17" s="171" t="s">
        <v>277</v>
      </c>
      <c r="C17" s="445" t="s">
        <v>298</v>
      </c>
      <c r="D17" s="171" t="s">
        <v>290</v>
      </c>
      <c r="E17" s="392" t="s">
        <v>348</v>
      </c>
      <c r="F17" s="159">
        <v>2005</v>
      </c>
      <c r="G17" s="119">
        <v>38</v>
      </c>
      <c r="H17" s="119"/>
      <c r="I17" s="309">
        <v>10</v>
      </c>
    </row>
    <row r="18" spans="1:9">
      <c r="A18" s="172">
        <f>A17+1</f>
        <v>9</v>
      </c>
      <c r="B18" s="171" t="s">
        <v>277</v>
      </c>
      <c r="C18" s="445" t="s">
        <v>299</v>
      </c>
      <c r="D18" s="171" t="s">
        <v>290</v>
      </c>
      <c r="E18" s="392" t="s">
        <v>348</v>
      </c>
      <c r="F18" s="159">
        <v>2005</v>
      </c>
      <c r="G18" s="119">
        <v>38</v>
      </c>
      <c r="H18" s="119"/>
      <c r="I18" s="309">
        <v>10</v>
      </c>
    </row>
    <row r="19" spans="1:9" s="187" customFormat="1">
      <c r="A19" s="172">
        <v>10</v>
      </c>
      <c r="B19" s="171" t="s">
        <v>277</v>
      </c>
      <c r="C19" s="445" t="s">
        <v>300</v>
      </c>
      <c r="D19" s="171" t="s">
        <v>290</v>
      </c>
      <c r="E19" s="392" t="s">
        <v>349</v>
      </c>
      <c r="F19" s="159">
        <v>2005</v>
      </c>
      <c r="G19" s="183">
        <v>39</v>
      </c>
      <c r="H19" s="119"/>
      <c r="I19" s="309">
        <v>10</v>
      </c>
    </row>
    <row r="20" spans="1:9" s="187" customFormat="1">
      <c r="A20" s="172">
        <v>11</v>
      </c>
      <c r="B20" s="171" t="s">
        <v>277</v>
      </c>
      <c r="C20" s="445" t="s">
        <v>301</v>
      </c>
      <c r="D20" s="171" t="s">
        <v>290</v>
      </c>
      <c r="E20" s="392" t="s">
        <v>350</v>
      </c>
      <c r="F20" s="183">
        <v>2006</v>
      </c>
      <c r="G20" s="183">
        <v>40</v>
      </c>
      <c r="H20" s="119"/>
      <c r="I20" s="309">
        <v>10</v>
      </c>
    </row>
    <row r="21" spans="1:9" s="187" customFormat="1">
      <c r="A21" s="172">
        <v>12</v>
      </c>
      <c r="B21" s="171" t="s">
        <v>277</v>
      </c>
      <c r="C21" s="445" t="s">
        <v>302</v>
      </c>
      <c r="D21" s="171" t="s">
        <v>290</v>
      </c>
      <c r="E21" s="392" t="s">
        <v>351</v>
      </c>
      <c r="F21" s="183">
        <v>2006</v>
      </c>
      <c r="G21" s="183">
        <v>43</v>
      </c>
      <c r="H21" s="119"/>
      <c r="I21" s="309">
        <v>10</v>
      </c>
    </row>
    <row r="22" spans="1:9" s="187" customFormat="1" ht="25.5">
      <c r="A22" s="172">
        <v>13</v>
      </c>
      <c r="B22" s="171" t="s">
        <v>277</v>
      </c>
      <c r="C22" s="445" t="s">
        <v>303</v>
      </c>
      <c r="D22" s="171" t="s">
        <v>290</v>
      </c>
      <c r="E22" s="392" t="s">
        <v>351</v>
      </c>
      <c r="F22" s="183">
        <v>2006</v>
      </c>
      <c r="G22" s="119">
        <v>43</v>
      </c>
      <c r="H22" s="119"/>
      <c r="I22" s="309">
        <v>10</v>
      </c>
    </row>
    <row r="23" spans="1:9" s="187" customFormat="1">
      <c r="A23" s="172">
        <v>14</v>
      </c>
      <c r="B23" s="171" t="s">
        <v>277</v>
      </c>
      <c r="C23" s="445" t="s">
        <v>304</v>
      </c>
      <c r="D23" s="171" t="s">
        <v>290</v>
      </c>
      <c r="E23" s="392" t="s">
        <v>352</v>
      </c>
      <c r="F23" s="183">
        <v>2006</v>
      </c>
      <c r="G23" s="119">
        <v>44</v>
      </c>
      <c r="H23" s="119"/>
      <c r="I23" s="309">
        <v>10</v>
      </c>
    </row>
    <row r="24" spans="1:9" s="187" customFormat="1">
      <c r="A24" s="172">
        <v>15</v>
      </c>
      <c r="B24" s="171" t="s">
        <v>277</v>
      </c>
      <c r="C24" s="445" t="s">
        <v>305</v>
      </c>
      <c r="D24" s="171" t="s">
        <v>290</v>
      </c>
      <c r="E24" s="392" t="s">
        <v>353</v>
      </c>
      <c r="F24" s="183">
        <v>2006</v>
      </c>
      <c r="G24" s="119">
        <v>45</v>
      </c>
      <c r="H24" s="119"/>
      <c r="I24" s="309">
        <v>10</v>
      </c>
    </row>
    <row r="25" spans="1:9" s="187" customFormat="1">
      <c r="A25" s="172">
        <v>16</v>
      </c>
      <c r="B25" s="171" t="s">
        <v>277</v>
      </c>
      <c r="C25" s="445" t="s">
        <v>306</v>
      </c>
      <c r="D25" s="171" t="s">
        <v>290</v>
      </c>
      <c r="E25" s="392" t="s">
        <v>353</v>
      </c>
      <c r="F25" s="183">
        <v>2006</v>
      </c>
      <c r="G25" s="119">
        <v>45</v>
      </c>
      <c r="H25" s="119"/>
      <c r="I25" s="309">
        <v>10</v>
      </c>
    </row>
    <row r="26" spans="1:9" s="187" customFormat="1" ht="25.5">
      <c r="A26" s="172">
        <v>17</v>
      </c>
      <c r="B26" s="171" t="s">
        <v>277</v>
      </c>
      <c r="C26" s="445" t="s">
        <v>307</v>
      </c>
      <c r="D26" s="171" t="s">
        <v>290</v>
      </c>
      <c r="E26" s="392" t="s">
        <v>354</v>
      </c>
      <c r="F26" s="183">
        <v>2006</v>
      </c>
      <c r="G26" s="119">
        <v>46</v>
      </c>
      <c r="H26" s="119"/>
      <c r="I26" s="309">
        <v>10</v>
      </c>
    </row>
    <row r="27" spans="1:9" ht="25.5">
      <c r="A27" s="172">
        <v>18</v>
      </c>
      <c r="B27" s="171" t="s">
        <v>277</v>
      </c>
      <c r="C27" s="445" t="s">
        <v>308</v>
      </c>
      <c r="D27" s="171" t="s">
        <v>290</v>
      </c>
      <c r="E27" s="392" t="s">
        <v>354</v>
      </c>
      <c r="F27" s="183">
        <v>2006</v>
      </c>
      <c r="G27" s="119">
        <v>46</v>
      </c>
      <c r="H27" s="119"/>
      <c r="I27" s="309">
        <v>10</v>
      </c>
    </row>
    <row r="28" spans="1:9">
      <c r="A28" s="172">
        <v>19</v>
      </c>
      <c r="B28" s="171" t="s">
        <v>277</v>
      </c>
      <c r="C28" s="445" t="s">
        <v>309</v>
      </c>
      <c r="D28" s="171" t="s">
        <v>290</v>
      </c>
      <c r="E28" s="392" t="s">
        <v>354</v>
      </c>
      <c r="F28" s="183">
        <v>2006</v>
      </c>
      <c r="G28" s="119">
        <v>46</v>
      </c>
      <c r="H28" s="119"/>
      <c r="I28" s="309">
        <v>10</v>
      </c>
    </row>
    <row r="29" spans="1:9" ht="25.5">
      <c r="A29" s="172">
        <v>20</v>
      </c>
      <c r="B29" s="171" t="s">
        <v>277</v>
      </c>
      <c r="C29" s="445" t="s">
        <v>310</v>
      </c>
      <c r="D29" s="171" t="s">
        <v>290</v>
      </c>
      <c r="E29" s="392" t="s">
        <v>354</v>
      </c>
      <c r="F29" s="183">
        <v>2006</v>
      </c>
      <c r="G29" s="119">
        <v>46</v>
      </c>
      <c r="H29" s="119"/>
      <c r="I29" s="309">
        <v>10</v>
      </c>
    </row>
    <row r="30" spans="1:9" ht="25.5" customHeight="1">
      <c r="A30" s="172">
        <v>21</v>
      </c>
      <c r="B30" s="171" t="s">
        <v>277</v>
      </c>
      <c r="C30" s="445" t="s">
        <v>311</v>
      </c>
      <c r="D30" s="171" t="s">
        <v>290</v>
      </c>
      <c r="E30" s="392" t="s">
        <v>354</v>
      </c>
      <c r="F30" s="183">
        <v>2006</v>
      </c>
      <c r="G30" s="119">
        <v>46</v>
      </c>
      <c r="H30" s="119"/>
      <c r="I30" s="309">
        <v>10</v>
      </c>
    </row>
    <row r="31" spans="1:9" ht="25.5">
      <c r="A31" s="172">
        <v>22</v>
      </c>
      <c r="B31" s="171" t="s">
        <v>277</v>
      </c>
      <c r="C31" s="445" t="s">
        <v>312</v>
      </c>
      <c r="D31" s="171" t="s">
        <v>290</v>
      </c>
      <c r="E31" s="392" t="s">
        <v>355</v>
      </c>
      <c r="F31" s="183">
        <v>2006</v>
      </c>
      <c r="G31" s="119">
        <v>50</v>
      </c>
      <c r="H31" s="119"/>
      <c r="I31" s="309">
        <v>10</v>
      </c>
    </row>
    <row r="32" spans="1:9" ht="25.5">
      <c r="A32" s="172">
        <v>23</v>
      </c>
      <c r="B32" s="171" t="s">
        <v>277</v>
      </c>
      <c r="C32" s="445" t="s">
        <v>313</v>
      </c>
      <c r="D32" s="171" t="s">
        <v>290</v>
      </c>
      <c r="E32" s="392" t="s">
        <v>355</v>
      </c>
      <c r="F32" s="183">
        <v>2006</v>
      </c>
      <c r="G32" s="119">
        <v>50</v>
      </c>
      <c r="H32" s="119"/>
      <c r="I32" s="309">
        <v>10</v>
      </c>
    </row>
    <row r="33" spans="1:9" ht="25.5">
      <c r="A33" s="172">
        <v>24</v>
      </c>
      <c r="B33" s="171" t="s">
        <v>277</v>
      </c>
      <c r="C33" s="445" t="s">
        <v>314</v>
      </c>
      <c r="D33" s="171" t="s">
        <v>290</v>
      </c>
      <c r="E33" s="392" t="s">
        <v>356</v>
      </c>
      <c r="F33" s="119">
        <v>2007</v>
      </c>
      <c r="G33" s="119">
        <v>51</v>
      </c>
      <c r="H33" s="119"/>
      <c r="I33" s="309">
        <v>10</v>
      </c>
    </row>
    <row r="34" spans="1:9" ht="25.5">
      <c r="A34" s="172">
        <v>25</v>
      </c>
      <c r="B34" s="171" t="s">
        <v>277</v>
      </c>
      <c r="C34" s="445" t="s">
        <v>315</v>
      </c>
      <c r="D34" s="171" t="s">
        <v>290</v>
      </c>
      <c r="E34" s="392" t="s">
        <v>356</v>
      </c>
      <c r="F34" s="119">
        <v>2007</v>
      </c>
      <c r="G34" s="119">
        <v>51</v>
      </c>
      <c r="H34" s="119"/>
      <c r="I34" s="309">
        <v>10</v>
      </c>
    </row>
    <row r="35" spans="1:9" ht="25.5">
      <c r="A35" s="172">
        <v>26</v>
      </c>
      <c r="B35" s="171" t="s">
        <v>277</v>
      </c>
      <c r="C35" s="445" t="s">
        <v>316</v>
      </c>
      <c r="D35" s="171" t="s">
        <v>290</v>
      </c>
      <c r="E35" s="392" t="s">
        <v>357</v>
      </c>
      <c r="F35" s="119">
        <v>2007</v>
      </c>
      <c r="G35" s="119">
        <v>52</v>
      </c>
      <c r="H35" s="119"/>
      <c r="I35" s="309">
        <v>10</v>
      </c>
    </row>
    <row r="36" spans="1:9" ht="25.5">
      <c r="A36" s="172">
        <v>27</v>
      </c>
      <c r="B36" s="171" t="s">
        <v>277</v>
      </c>
      <c r="C36" s="445" t="s">
        <v>317</v>
      </c>
      <c r="D36" s="171" t="s">
        <v>290</v>
      </c>
      <c r="E36" s="392" t="s">
        <v>358</v>
      </c>
      <c r="F36" s="119">
        <v>2007</v>
      </c>
      <c r="G36" s="119">
        <v>53</v>
      </c>
      <c r="H36" s="119"/>
      <c r="I36" s="309">
        <v>10</v>
      </c>
    </row>
    <row r="37" spans="1:9">
      <c r="A37" s="172">
        <v>28</v>
      </c>
      <c r="B37" s="171" t="s">
        <v>277</v>
      </c>
      <c r="C37" s="445" t="s">
        <v>318</v>
      </c>
      <c r="D37" s="171" t="s">
        <v>290</v>
      </c>
      <c r="E37" s="392" t="s">
        <v>359</v>
      </c>
      <c r="F37" s="119">
        <v>2007</v>
      </c>
      <c r="G37" s="119">
        <v>54</v>
      </c>
      <c r="H37" s="119"/>
      <c r="I37" s="309">
        <v>10</v>
      </c>
    </row>
    <row r="38" spans="1:9" ht="25.5">
      <c r="A38" s="172">
        <v>29</v>
      </c>
      <c r="B38" s="171" t="s">
        <v>277</v>
      </c>
      <c r="C38" s="445" t="s">
        <v>319</v>
      </c>
      <c r="D38" s="171" t="s">
        <v>290</v>
      </c>
      <c r="E38" s="392" t="s">
        <v>359</v>
      </c>
      <c r="F38" s="119">
        <v>2007</v>
      </c>
      <c r="G38" s="119">
        <v>54</v>
      </c>
      <c r="H38" s="119"/>
      <c r="I38" s="309">
        <v>10</v>
      </c>
    </row>
    <row r="39" spans="1:9" ht="25.5">
      <c r="A39" s="172">
        <v>30</v>
      </c>
      <c r="B39" s="171" t="s">
        <v>277</v>
      </c>
      <c r="C39" s="445" t="s">
        <v>320</v>
      </c>
      <c r="D39" s="171" t="s">
        <v>290</v>
      </c>
      <c r="E39" s="392" t="s">
        <v>359</v>
      </c>
      <c r="F39" s="119">
        <v>2007</v>
      </c>
      <c r="G39" s="119">
        <v>54</v>
      </c>
      <c r="H39" s="119"/>
      <c r="I39" s="309">
        <v>10</v>
      </c>
    </row>
    <row r="40" spans="1:9" ht="25.5">
      <c r="A40" s="172">
        <v>31</v>
      </c>
      <c r="B40" s="171" t="s">
        <v>277</v>
      </c>
      <c r="C40" s="445" t="s">
        <v>321</v>
      </c>
      <c r="D40" s="171" t="s">
        <v>290</v>
      </c>
      <c r="E40" s="392" t="s">
        <v>360</v>
      </c>
      <c r="F40" s="119">
        <v>2007</v>
      </c>
      <c r="G40" s="119">
        <v>55</v>
      </c>
      <c r="H40" s="119"/>
      <c r="I40" s="309">
        <v>10</v>
      </c>
    </row>
    <row r="41" spans="1:9" ht="25.5">
      <c r="A41" s="172">
        <v>32</v>
      </c>
      <c r="B41" s="171" t="s">
        <v>277</v>
      </c>
      <c r="C41" s="445" t="s">
        <v>322</v>
      </c>
      <c r="D41" s="171" t="s">
        <v>290</v>
      </c>
      <c r="E41" s="392" t="s">
        <v>343</v>
      </c>
      <c r="F41" s="119">
        <v>2007</v>
      </c>
      <c r="G41" s="119">
        <v>57</v>
      </c>
      <c r="H41" s="119"/>
      <c r="I41" s="309">
        <v>10</v>
      </c>
    </row>
    <row r="42" spans="1:9">
      <c r="A42" s="172">
        <v>33</v>
      </c>
      <c r="B42" s="171" t="s">
        <v>277</v>
      </c>
      <c r="C42" s="445" t="s">
        <v>323</v>
      </c>
      <c r="D42" s="171" t="s">
        <v>290</v>
      </c>
      <c r="E42" s="392" t="s">
        <v>343</v>
      </c>
      <c r="F42" s="119">
        <v>2007</v>
      </c>
      <c r="G42" s="119">
        <v>57</v>
      </c>
      <c r="H42" s="119"/>
      <c r="I42" s="309">
        <v>10</v>
      </c>
    </row>
    <row r="43" spans="1:9" ht="25.5">
      <c r="A43" s="172">
        <v>34</v>
      </c>
      <c r="B43" s="171" t="s">
        <v>277</v>
      </c>
      <c r="C43" s="445" t="s">
        <v>324</v>
      </c>
      <c r="D43" s="171" t="s">
        <v>290</v>
      </c>
      <c r="E43" s="392" t="s">
        <v>361</v>
      </c>
      <c r="F43" s="119">
        <v>2008</v>
      </c>
      <c r="G43" s="119">
        <v>61</v>
      </c>
      <c r="H43" s="119"/>
      <c r="I43" s="309">
        <v>10</v>
      </c>
    </row>
    <row r="44" spans="1:9" ht="25.5">
      <c r="A44" s="172">
        <v>35</v>
      </c>
      <c r="B44" s="171" t="s">
        <v>277</v>
      </c>
      <c r="C44" s="445" t="s">
        <v>325</v>
      </c>
      <c r="D44" s="171" t="s">
        <v>290</v>
      </c>
      <c r="E44" s="392" t="s">
        <v>362</v>
      </c>
      <c r="F44" s="119">
        <v>2008</v>
      </c>
      <c r="G44" s="119">
        <v>67</v>
      </c>
      <c r="H44" s="119"/>
      <c r="I44" s="309">
        <v>10</v>
      </c>
    </row>
    <row r="45" spans="1:9">
      <c r="A45" s="172">
        <v>36</v>
      </c>
      <c r="B45" s="171" t="s">
        <v>277</v>
      </c>
      <c r="C45" s="445" t="s">
        <v>326</v>
      </c>
      <c r="D45" s="171" t="s">
        <v>290</v>
      </c>
      <c r="E45" s="392" t="s">
        <v>363</v>
      </c>
      <c r="F45" s="119">
        <v>2009</v>
      </c>
      <c r="G45" s="119">
        <v>77</v>
      </c>
      <c r="H45" s="119"/>
      <c r="I45" s="309">
        <v>10</v>
      </c>
    </row>
    <row r="46" spans="1:9" ht="25.5">
      <c r="A46" s="172">
        <v>37</v>
      </c>
      <c r="B46" s="171" t="s">
        <v>277</v>
      </c>
      <c r="C46" s="445" t="s">
        <v>327</v>
      </c>
      <c r="D46" s="171" t="s">
        <v>290</v>
      </c>
      <c r="E46" s="392" t="s">
        <v>363</v>
      </c>
      <c r="F46" s="119">
        <v>2009</v>
      </c>
      <c r="G46" s="119">
        <v>77</v>
      </c>
      <c r="H46" s="119"/>
      <c r="I46" s="309">
        <v>10</v>
      </c>
    </row>
    <row r="47" spans="1:9">
      <c r="A47" s="172">
        <v>38</v>
      </c>
      <c r="B47" s="171" t="s">
        <v>277</v>
      </c>
      <c r="C47" s="445" t="s">
        <v>328</v>
      </c>
      <c r="D47" s="171" t="s">
        <v>329</v>
      </c>
      <c r="E47" s="393">
        <v>2000000811093</v>
      </c>
      <c r="F47" s="119">
        <v>2011</v>
      </c>
      <c r="G47" s="119">
        <v>97</v>
      </c>
      <c r="H47" s="119"/>
      <c r="I47" s="309">
        <v>10</v>
      </c>
    </row>
    <row r="48" spans="1:9" ht="25.5">
      <c r="A48" s="172">
        <v>39</v>
      </c>
      <c r="B48" s="171" t="s">
        <v>277</v>
      </c>
      <c r="C48" s="445" t="s">
        <v>330</v>
      </c>
      <c r="D48" s="171" t="s">
        <v>329</v>
      </c>
      <c r="E48" s="393">
        <v>2000000811093</v>
      </c>
      <c r="F48" s="119">
        <v>2014</v>
      </c>
      <c r="G48" s="119">
        <v>130</v>
      </c>
      <c r="H48" s="119"/>
      <c r="I48" s="309">
        <v>10</v>
      </c>
    </row>
    <row r="49" spans="1:9" ht="25.5">
      <c r="A49" s="172">
        <v>40</v>
      </c>
      <c r="B49" s="171" t="s">
        <v>277</v>
      </c>
      <c r="C49" s="445" t="s">
        <v>331</v>
      </c>
      <c r="D49" s="171" t="s">
        <v>329</v>
      </c>
      <c r="E49" s="393">
        <v>2000000811093</v>
      </c>
      <c r="F49" s="119">
        <v>2016</v>
      </c>
      <c r="G49" s="119">
        <v>142</v>
      </c>
      <c r="H49" s="119"/>
      <c r="I49" s="309">
        <v>10</v>
      </c>
    </row>
    <row r="50" spans="1:9" ht="25.5">
      <c r="A50" s="172">
        <v>41</v>
      </c>
      <c r="B50" s="171" t="s">
        <v>277</v>
      </c>
      <c r="C50" s="445" t="s">
        <v>332</v>
      </c>
      <c r="D50" s="118" t="s">
        <v>329</v>
      </c>
      <c r="E50" s="393">
        <v>2000000811093</v>
      </c>
      <c r="F50" s="183">
        <v>2017</v>
      </c>
      <c r="G50" s="183">
        <v>147</v>
      </c>
      <c r="H50" s="119"/>
      <c r="I50" s="309">
        <v>10</v>
      </c>
    </row>
    <row r="51" spans="1:9" ht="25.5">
      <c r="A51" s="172">
        <v>42</v>
      </c>
      <c r="B51" s="171" t="s">
        <v>277</v>
      </c>
      <c r="C51" s="445" t="s">
        <v>333</v>
      </c>
      <c r="D51" s="118" t="s">
        <v>329</v>
      </c>
      <c r="E51" s="393">
        <v>2000000811093</v>
      </c>
      <c r="F51" s="183">
        <v>2017</v>
      </c>
      <c r="G51" s="183">
        <v>144</v>
      </c>
      <c r="H51" s="119"/>
      <c r="I51" s="309">
        <v>10</v>
      </c>
    </row>
    <row r="52" spans="1:9" ht="25.5">
      <c r="A52" s="172">
        <v>43</v>
      </c>
      <c r="B52" s="171" t="s">
        <v>277</v>
      </c>
      <c r="C52" s="445" t="s">
        <v>334</v>
      </c>
      <c r="D52" s="118" t="s">
        <v>329</v>
      </c>
      <c r="E52" s="393">
        <v>2000000811093</v>
      </c>
      <c r="F52" s="183">
        <v>2017</v>
      </c>
      <c r="G52" s="183">
        <v>145</v>
      </c>
      <c r="H52" s="119"/>
      <c r="I52" s="309">
        <v>10</v>
      </c>
    </row>
    <row r="53" spans="1:9" ht="25.5">
      <c r="A53" s="172">
        <v>44</v>
      </c>
      <c r="B53" s="171" t="s">
        <v>277</v>
      </c>
      <c r="C53" s="445" t="s">
        <v>335</v>
      </c>
      <c r="D53" s="118" t="s">
        <v>329</v>
      </c>
      <c r="E53" s="393">
        <v>2000000811093</v>
      </c>
      <c r="F53" s="183">
        <v>2017</v>
      </c>
      <c r="G53" s="183">
        <v>146</v>
      </c>
      <c r="H53" s="119"/>
      <c r="I53" s="309">
        <v>10</v>
      </c>
    </row>
    <row r="54" spans="1:9" ht="25.5">
      <c r="A54" s="172">
        <v>45</v>
      </c>
      <c r="B54" s="171" t="s">
        <v>277</v>
      </c>
      <c r="C54" s="445" t="s">
        <v>336</v>
      </c>
      <c r="D54" s="118" t="s">
        <v>329</v>
      </c>
      <c r="E54" s="393">
        <v>2000000811093</v>
      </c>
      <c r="F54" s="183">
        <v>2017</v>
      </c>
      <c r="G54" s="183">
        <v>147</v>
      </c>
      <c r="H54" s="119"/>
      <c r="I54" s="309">
        <v>10</v>
      </c>
    </row>
    <row r="55" spans="1:9" ht="38.25">
      <c r="A55" s="172">
        <v>46</v>
      </c>
      <c r="B55" s="171" t="s">
        <v>277</v>
      </c>
      <c r="C55" s="445" t="s">
        <v>337</v>
      </c>
      <c r="D55" s="118" t="s">
        <v>329</v>
      </c>
      <c r="E55" s="393">
        <v>2000000811093</v>
      </c>
      <c r="F55" s="183">
        <v>2017</v>
      </c>
      <c r="G55" s="183">
        <v>148</v>
      </c>
      <c r="H55" s="119"/>
      <c r="I55" s="309">
        <v>10</v>
      </c>
    </row>
    <row r="56" spans="1:9" ht="38.25">
      <c r="A56" s="172">
        <v>47</v>
      </c>
      <c r="B56" s="171" t="s">
        <v>277</v>
      </c>
      <c r="C56" s="445" t="s">
        <v>338</v>
      </c>
      <c r="D56" s="118" t="s">
        <v>329</v>
      </c>
      <c r="E56" s="393">
        <v>2000000811093</v>
      </c>
      <c r="F56" s="183">
        <v>2018</v>
      </c>
      <c r="G56" s="183">
        <v>151</v>
      </c>
      <c r="H56" s="119"/>
      <c r="I56" s="309">
        <v>10</v>
      </c>
    </row>
    <row r="57" spans="1:9">
      <c r="A57" s="172">
        <v>48</v>
      </c>
      <c r="B57" s="171" t="s">
        <v>277</v>
      </c>
      <c r="C57" s="445" t="s">
        <v>342</v>
      </c>
      <c r="D57" s="118" t="s">
        <v>329</v>
      </c>
      <c r="E57" s="393">
        <v>2000000811093</v>
      </c>
      <c r="F57" s="183">
        <v>2018</v>
      </c>
      <c r="G57" s="183">
        <v>150</v>
      </c>
      <c r="H57" s="119"/>
      <c r="I57" s="309">
        <v>10</v>
      </c>
    </row>
    <row r="58" spans="1:9" ht="25.5">
      <c r="A58" s="172">
        <v>49</v>
      </c>
      <c r="B58" s="171" t="s">
        <v>277</v>
      </c>
      <c r="C58" s="445" t="s">
        <v>364</v>
      </c>
      <c r="D58" s="118" t="s">
        <v>329</v>
      </c>
      <c r="E58" s="393">
        <v>2000000811093</v>
      </c>
      <c r="F58" s="183">
        <v>2018</v>
      </c>
      <c r="G58" s="183">
        <v>150</v>
      </c>
      <c r="H58" s="119"/>
      <c r="I58" s="309">
        <v>10</v>
      </c>
    </row>
    <row r="59" spans="1:9" ht="42" customHeight="1">
      <c r="A59" s="172">
        <v>50</v>
      </c>
      <c r="B59" s="171" t="s">
        <v>277</v>
      </c>
      <c r="C59" s="445" t="s">
        <v>365</v>
      </c>
      <c r="D59" s="118" t="s">
        <v>290</v>
      </c>
      <c r="E59" s="393" t="s">
        <v>366</v>
      </c>
      <c r="F59" s="183">
        <v>2018</v>
      </c>
      <c r="G59" s="183">
        <v>6</v>
      </c>
      <c r="H59" s="119"/>
      <c r="I59" s="309">
        <v>10</v>
      </c>
    </row>
    <row r="60" spans="1:9" s="187" customFormat="1" ht="54.75" customHeight="1">
      <c r="A60" s="172">
        <v>50</v>
      </c>
      <c r="B60" s="171" t="s">
        <v>277</v>
      </c>
      <c r="C60" s="445" t="s">
        <v>509</v>
      </c>
      <c r="D60" s="118" t="s">
        <v>290</v>
      </c>
      <c r="E60" s="393" t="s">
        <v>366</v>
      </c>
      <c r="F60" s="183">
        <v>2019</v>
      </c>
      <c r="G60" s="464">
        <v>44595</v>
      </c>
      <c r="H60" s="119"/>
      <c r="I60" s="309">
        <v>10</v>
      </c>
    </row>
    <row r="61" spans="1:9" ht="39" customHeight="1" thickBot="1">
      <c r="A61" s="127">
        <v>51</v>
      </c>
      <c r="B61" s="443" t="s">
        <v>277</v>
      </c>
      <c r="C61" s="446" t="s">
        <v>367</v>
      </c>
      <c r="D61" s="122" t="s">
        <v>476</v>
      </c>
      <c r="E61" s="436" t="s">
        <v>368</v>
      </c>
      <c r="F61" s="123">
        <v>2006</v>
      </c>
      <c r="G61" s="123">
        <v>41</v>
      </c>
      <c r="H61" s="123"/>
      <c r="I61" s="310">
        <v>10</v>
      </c>
    </row>
    <row r="62" spans="1:9" ht="15.75" thickBot="1">
      <c r="A62" s="434"/>
      <c r="B62" s="125"/>
      <c r="C62" s="125"/>
      <c r="D62" s="125"/>
      <c r="E62" s="125"/>
      <c r="F62" s="125"/>
      <c r="G62" s="125"/>
      <c r="H62" s="377" t="str">
        <f>"Total "&amp;LEFT(A7,2)</f>
        <v>Total I4</v>
      </c>
      <c r="I62" s="408">
        <f>SUM(I10:I61)</f>
        <v>520</v>
      </c>
    </row>
    <row r="64" spans="1:9">
      <c r="A64" s="49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64" s="498"/>
      <c r="C64" s="498"/>
      <c r="D64" s="498"/>
      <c r="E64" s="498"/>
      <c r="F64" s="498"/>
      <c r="G64" s="498"/>
      <c r="H64" s="498"/>
      <c r="I64" s="498"/>
    </row>
  </sheetData>
  <mergeCells count="3">
    <mergeCell ref="A7:I7"/>
    <mergeCell ref="A6:I6"/>
    <mergeCell ref="A64:I6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Mari</cp:lastModifiedBy>
  <cp:lastPrinted>2022-01-15T15:02:24Z</cp:lastPrinted>
  <dcterms:created xsi:type="dcterms:W3CDTF">2013-01-10T17:13:12Z</dcterms:created>
  <dcterms:modified xsi:type="dcterms:W3CDTF">2022-01-18T16:05:21Z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