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24226"/>
  <mc:AlternateContent xmlns:mc="http://schemas.openxmlformats.org/markup-compatibility/2006">
    <mc:Choice Requires="x15">
      <x15ac:absPath xmlns:x15ac="http://schemas.microsoft.com/office/spreadsheetml/2010/11/ac" url="\\192.168.0.46\research\[uauim]\2019_post conferentiar\"/>
    </mc:Choice>
  </mc:AlternateContent>
  <xr:revisionPtr revIDLastSave="0" documentId="13_ncr:1_{C0906E7A-54D8-4F9F-A331-1E4A6B86F1B6}" xr6:coauthVersionLast="43" xr6:coauthVersionMax="43" xr10:uidLastSave="{00000000-0000-0000-0000-000000000000}"/>
  <bookViews>
    <workbookView xWindow="-120" yWindow="-120" windowWidth="29040" windowHeight="15840" tabRatio="928" firstSheet="1"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'I13'!$A$1:$H$29</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'I23'!$A$1:$D$25</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25" l="1"/>
  <c r="A24" i="25" l="1"/>
  <c r="A23" i="25"/>
  <c r="A22" i="25"/>
  <c r="A21" i="25"/>
  <c r="A20" i="25"/>
  <c r="A19" i="25"/>
  <c r="A26" i="16" l="1"/>
  <c r="A25" i="16"/>
  <c r="H13" i="16"/>
  <c r="A24" i="16"/>
  <c r="A23" i="16"/>
  <c r="A22" i="16"/>
  <c r="A21" i="16"/>
  <c r="A20" i="16"/>
  <c r="A19" i="16"/>
  <c r="H10" i="29"/>
  <c r="I11" i="8" l="1"/>
  <c r="G17" i="28" l="1"/>
  <c r="G16" i="28"/>
  <c r="G15" i="28"/>
  <c r="G14" i="28"/>
  <c r="G13" i="28"/>
  <c r="G10" i="28"/>
  <c r="I13" i="14"/>
  <c r="I12" i="14"/>
  <c r="I11" i="14"/>
  <c r="I11" i="10"/>
  <c r="I19" i="10"/>
  <c r="I18" i="10"/>
  <c r="I17" i="10"/>
  <c r="I16" i="10"/>
  <c r="I15" i="10"/>
  <c r="I14" i="10"/>
  <c r="I13" i="10"/>
  <c r="I12" i="10"/>
  <c r="I10" i="8"/>
  <c r="I10" i="6"/>
  <c r="I10" i="4"/>
  <c r="I10" i="5" l="1"/>
  <c r="H10" i="34"/>
  <c r="A11" i="10"/>
  <c r="A12" i="10" s="1"/>
  <c r="A13" i="10" s="1"/>
  <c r="A14" i="10" s="1"/>
  <c r="A15" i="10" s="1"/>
  <c r="A16" i="10" s="1"/>
  <c r="A17" i="10" s="1"/>
  <c r="I10" i="14"/>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37" i="36"/>
  <c r="A11" i="25"/>
  <c r="A12" i="25" s="1"/>
  <c r="A13" i="25" s="1"/>
  <c r="A14" i="25" s="1"/>
  <c r="A15" i="25" s="1"/>
  <c r="A16" i="25" s="1"/>
  <c r="A17" i="25" s="1"/>
  <c r="A18" i="25" s="1"/>
  <c r="A7" i="25"/>
  <c r="C25"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9" i="16"/>
  <c r="A7" i="16"/>
  <c r="G27" i="16" s="1"/>
  <c r="A11" i="16"/>
  <c r="A12" i="16" s="1"/>
  <c r="A13" i="16" s="1"/>
  <c r="A14" i="16" s="1"/>
  <c r="A15" i="16" s="1"/>
  <c r="A16" i="16" s="1"/>
  <c r="A17"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0"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8" i="10"/>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27" i="16"/>
  <c r="D25" i="36" s="1"/>
  <c r="D20" i="24"/>
  <c r="D36" i="36" s="1"/>
  <c r="D20" i="20"/>
  <c r="D32" i="36" s="1"/>
  <c r="D20" i="18"/>
  <c r="D30" i="36" s="1"/>
  <c r="H20" i="30"/>
  <c r="D27" i="36" s="1"/>
  <c r="H20" i="15"/>
  <c r="D24" i="36" s="1"/>
  <c r="H20" i="29"/>
  <c r="D22" i="36" s="1"/>
  <c r="I20" i="14"/>
  <c r="D21" i="36" s="1"/>
  <c r="I20" i="5"/>
  <c r="D12" i="36" s="1"/>
  <c r="D20" i="19"/>
  <c r="I20" i="10"/>
  <c r="D17" i="36" s="1"/>
  <c r="I20" i="6"/>
  <c r="D13" i="36" s="1"/>
  <c r="I20" i="4"/>
  <c r="A18" i="16" l="1"/>
  <c r="A18" i="22"/>
  <c r="A19" i="22" s="1"/>
  <c r="D43" i="36"/>
  <c r="D31" i="36"/>
  <c r="D42" i="36" s="1"/>
  <c r="D11" i="36"/>
  <c r="D35" i="36"/>
  <c r="D41" i="36" l="1"/>
  <c r="D44" i="36" s="1"/>
</calcChain>
</file>

<file path=xl/sharedStrings.xml><?xml version="1.0" encoding="utf-8"?>
<sst xmlns="http://schemas.openxmlformats.org/spreadsheetml/2006/main" count="855" uniqueCount="440">
  <si>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</si>
  <si>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</si>
  <si>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</si>
  <si>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</si>
  <si>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</si>
  <si>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</si>
  <si>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</si>
  <si>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</si>
  <si>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</si>
  <si>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</si>
  <si>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</si>
  <si>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</si>
  <si>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</si>
  <si>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</si>
  <si>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</si>
  <si>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</si>
  <si>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</si>
  <si>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</si>
  <si>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</si>
  <si>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</si>
  <si>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</si>
  <si>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</si>
  <si>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</si>
  <si>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</si>
  <si>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</si>
  <si>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</si>
  <si>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</si>
  <si>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</si>
  <si>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</si>
  <si>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</si>
  <si>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</si>
  <si>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</si>
  <si>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</si>
  <si>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</si>
  <si>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</si>
  <si>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</si>
  <si>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</si>
  <si>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</si>
  <si>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</si>
  <si>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</si>
  <si>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</si>
  <si>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</si>
  <si>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</si>
  <si>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</si>
  <si>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</si>
  <si>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</si>
  <si>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</si>
  <si>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</si>
  <si>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</si>
  <si>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</si>
  <si>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</si>
  <si>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</si>
  <si>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</si>
  <si>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</si>
  <si>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</si>
  <si>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</si>
  <si>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</si>
  <si>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</si>
  <si>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</si>
  <si>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</si>
  <si>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</si>
  <si>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</si>
  <si>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</si>
  <si>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</si>
  <si>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</si>
  <si>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</si>
  <si>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</si>
  <si>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</si>
  <si>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</si>
  <si>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</si>
  <si>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</si>
  <si>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</si>
  <si>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</si>
  <si>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</si>
  <si>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</si>
  <si>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</si>
  <si>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</si>
  <si>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</si>
  <si>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</si>
  <si>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</si>
  <si>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</si>
  <si>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</si>
  <si>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</si>
  <si>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</si>
  <si>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</si>
  <si>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</si>
  <si>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</si>
  <si>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</si>
  <si>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</si>
  <si>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</si>
  <si>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</si>
  <si>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</si>
  <si>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</si>
  <si>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</si>
  <si>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</si>
  <si>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</si>
  <si>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</si>
  <si>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</si>
  <si>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</si>
  <si>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</si>
  <si>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</si>
  <si>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</si>
  <si>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</si>
  <si>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</si>
  <si>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</si>
  <si>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</si>
  <si>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</si>
  <si>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</si>
  <si>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</si>
  <si>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</si>
  <si>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</si>
  <si>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</si>
  <si>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</si>
  <si>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</si>
  <si>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</si>
  <si>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</si>
  <si>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</si>
  <si>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</si>
  <si>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</si>
  <si>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</si>
  <si>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</si>
  <si>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</si>
  <si>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</si>
  <si>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</si>
  <si>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</si>
  <si>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</si>
  <si>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</si>
  <si>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</si>
  <si>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</si>
  <si>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</si>
  <si>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</si>
  <si>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</si>
  <si>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</si>
  <si>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</si>
  <si>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</si>
  <si>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</si>
  <si>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</si>
  <si>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</si>
  <si>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</si>
  <si>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</si>
  <si>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</si>
  <si>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</si>
  <si>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</si>
  <si>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</si>
  <si>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</si>
  <si>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</si>
  <si>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</si>
  <si>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</si>
  <si>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</si>
  <si>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</si>
  <si>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</si>
  <si>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</si>
  <si>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</si>
  <si>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</si>
  <si>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</si>
  <si>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</si>
  <si>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</si>
  <si>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</si>
  <si>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</si>
  <si>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</si>
  <si>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</si>
  <si>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</si>
  <si>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</si>
  <si>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</si>
  <si>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</si>
  <si>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</si>
  <si>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</si>
  <si>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</si>
  <si>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</si>
  <si>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</si>
  <si>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</si>
  <si>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</si>
  <si>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</si>
  <si>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</si>
  <si>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</si>
  <si>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</si>
  <si>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</si>
  <si>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</si>
  <si>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</si>
  <si>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</si>
  <si>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</si>
  <si>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</si>
  <si>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</si>
  <si>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</si>
  <si>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</si>
  <si>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</si>
  <si>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</si>
  <si>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</si>
  <si>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</si>
  <si>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</si>
  <si>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</si>
  <si>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</si>
  <si>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</si>
  <si>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</si>
  <si>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</si>
  <si>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</si>
  <si>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</si>
  <si>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</si>
  <si>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</si>
  <si>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</si>
  <si>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</si>
  <si>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</si>
  <si>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</si>
  <si>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</si>
  <si>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</si>
  <si>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</si>
  <si>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</si>
  <si>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</si>
  <si>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</si>
  <si>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</si>
  <si>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</si>
  <si>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</si>
  <si>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</si>
  <si>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</si>
  <si>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</si>
  <si>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</si>
  <si>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</si>
  <si>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</si>
  <si>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</si>
  <si>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</si>
  <si>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</si>
  <si>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</si>
  <si>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</si>
  <si>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</si>
  <si>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</si>
  <si>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</si>
  <si>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</si>
  <si>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</si>
  <si>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</si>
  <si>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</si>
  <si>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</si>
  <si>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</si>
  <si>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</si>
  <si>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</si>
  <si>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</si>
  <si>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</si>
  <si>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</si>
  <si>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</si>
  <si>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</si>
  <si>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</si>
  <si>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</si>
  <si>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</si>
  <si>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</si>
  <si>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</si>
  <si>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</si>
  <si>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</si>
  <si>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</si>
  <si>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</si>
  <si>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</si>
  <si>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</si>
  <si>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</si>
  <si>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</si>
  <si>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</si>
  <si>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</si>
  <si>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</si>
  <si>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</si>
  <si>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</si>
  <si>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</si>
  <si>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</si>
  <si>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</si>
  <si>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</si>
  <si>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</si>
  <si>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</si>
  <si>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</si>
  <si>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</si>
  <si>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</si>
  <si>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</si>
  <si>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</si>
  <si>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</si>
  <si>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</si>
  <si>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</si>
  <si>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</si>
  <si>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Anton, Ionuț</t>
  </si>
  <si>
    <t>Arhitectură și algoritmi</t>
  </si>
  <si>
    <t>Tracus ARTE</t>
  </si>
  <si>
    <t>978-606-664-054-1</t>
  </si>
  <si>
    <t>Anton, Ionuț; Tănase, Ana Daniela</t>
  </si>
  <si>
    <t>Editura Academiei Române</t>
  </si>
  <si>
    <t>978-973-27-2531-3</t>
  </si>
  <si>
    <t>On Form and Pattern / Computational Design and the Generated Form</t>
  </si>
  <si>
    <t>Inventând locuri. Practici și proiecte inovative din Romania / idz arhitectură</t>
  </si>
  <si>
    <t>Zeppelin</t>
  </si>
  <si>
    <t>978-973-0-20130-7</t>
  </si>
  <si>
    <t>Informed Geometries. Parametric Modelling and Energy Analisys in Early Stages of Design</t>
  </si>
  <si>
    <t>Energy Procedia, Volume 85</t>
  </si>
  <si>
    <t>ISSN: 1876-6102</t>
  </si>
  <si>
    <t>From parametric to algorithmic design</t>
  </si>
  <si>
    <t>ICAR 2012: (Re)writing history proceedings, International conference on Architectural Research</t>
  </si>
  <si>
    <t>ISBN 978-606-638-023-2</t>
  </si>
  <si>
    <t>Curs facultativ de proiectare parametrică și fabricație digitală</t>
  </si>
  <si>
    <t>Revista atelierul de proiectare</t>
  </si>
  <si>
    <t>Despre arhitecți și roboți</t>
  </si>
  <si>
    <t>Revista Zeppelin</t>
  </si>
  <si>
    <t>nr. 120/dec 2013-ian 2014</t>
  </si>
  <si>
    <t>nr. 10 - sept 2013</t>
  </si>
  <si>
    <t>BIM. Building Information Modelling</t>
  </si>
  <si>
    <t>Revista Arhitectura</t>
  </si>
  <si>
    <t>nr. 1/2014</t>
  </si>
  <si>
    <t>Influența uneltelor digitale asupra arhitecturii</t>
  </si>
  <si>
    <t>nr. 2/2014</t>
  </si>
  <si>
    <t xml:space="preserve">Designul de bijuterie între tradițional și digital </t>
  </si>
  <si>
    <t>nr. 1/2015</t>
  </si>
  <si>
    <t xml:space="preserve">Potențialul roboților industriali în arhitectură </t>
  </si>
  <si>
    <t>nr. 4-5/2015</t>
  </si>
  <si>
    <t xml:space="preserve">Strategii de design computațional </t>
  </si>
  <si>
    <t>Parametricism – hands on</t>
  </si>
  <si>
    <t>Igloo</t>
  </si>
  <si>
    <t xml:space="preserve"> #179 august – septembrie</t>
  </si>
  <si>
    <t>18-20 mai</t>
  </si>
  <si>
    <t>Dt. Arch.Lab: Arhitectura parametrică</t>
  </si>
  <si>
    <t>Anuala de Arhitectura București</t>
  </si>
  <si>
    <t>Anton, Ionuț; Ștefănescu, Dimitrie</t>
  </si>
  <si>
    <t>Anton, Ionuț; Ștefănsecu, Dimitrie</t>
  </si>
  <si>
    <t>Către o arhitectură computațională</t>
  </si>
  <si>
    <t>nr. 3/2011</t>
  </si>
  <si>
    <t>Căutare formală digitală</t>
  </si>
  <si>
    <t>De la design parametric la design algoritmic</t>
  </si>
  <si>
    <t>ICAR 2012: (Re)writing history, International conference on Architectural Research</t>
  </si>
  <si>
    <t>Parametric and algorithmic design</t>
  </si>
  <si>
    <t xml:space="preserve">Bienala de Arhitectura Bucuresti </t>
  </si>
  <si>
    <t>Către meşteşug digital</t>
  </si>
  <si>
    <t>Artişti în industrie</t>
  </si>
  <si>
    <t>1-2 noiembrie</t>
  </si>
  <si>
    <t>Computational Design and the Generated Form</t>
  </si>
  <si>
    <t>On Form and Pattern</t>
  </si>
  <si>
    <t>29-31 mai</t>
  </si>
  <si>
    <t>Anton, Ionuț; Anton, Ana Daniela</t>
  </si>
  <si>
    <t>Research Through Digital Making</t>
  </si>
  <si>
    <t>ICAR 2015 – re[search] through architecture</t>
  </si>
  <si>
    <t>26-29 mai</t>
  </si>
  <si>
    <t>Digital Design Process</t>
  </si>
  <si>
    <t>EENVIRO 2015</t>
  </si>
  <si>
    <t>18-20 noiembrie</t>
  </si>
  <si>
    <t>ISSN 2393 - 4425 ISSN-L 2393 - 4425</t>
  </si>
  <si>
    <t>EEKELS Romania</t>
  </si>
  <si>
    <t>autorizat</t>
  </si>
  <si>
    <t>sef proiect</t>
  </si>
  <si>
    <t>SWING - Surfing Wave INdoor Ring</t>
  </si>
  <si>
    <t>Freelo</t>
  </si>
  <si>
    <t>MEDIND. Centrul de cercetari interdisciplinare avansate Mediul si Industria</t>
  </si>
  <si>
    <t>INCD Ecoind</t>
  </si>
  <si>
    <t>edificat</t>
  </si>
  <si>
    <t>CERSOL. Centru de cercetare pentru dezvoltarea si ameliorarea de soiuri autohtone de seminte de legume</t>
  </si>
  <si>
    <t>Holland Farming Agro</t>
  </si>
  <si>
    <t xml:space="preserve">Reabilitare, modernizare și schimbare fațate corp cladire R2, complex Regie </t>
  </si>
  <si>
    <t>Euro Compact Art</t>
  </si>
  <si>
    <t>Modernizarea departamentului de cercetare PUROLITE</t>
  </si>
  <si>
    <t>Purolite</t>
  </si>
  <si>
    <t>Consolidare, reabilitare și amenajare spații în mansardă imobil birouri, Ansamblu Sf. Ecaterina, București</t>
  </si>
  <si>
    <t>DGASPC sector 1</t>
  </si>
  <si>
    <t>autor</t>
  </si>
  <si>
    <t>Consolidare, reabilitare și amenajare spații amfiteatru și galerii, Ansamblu Sf. Ecaterina, București</t>
  </si>
  <si>
    <t>Amenajare și reabilitare fațade imobil comercial, Slatina, Romania</t>
  </si>
  <si>
    <t>Winmarkt Romania</t>
  </si>
  <si>
    <t>Bursa cercetare doctorat tip BD</t>
  </si>
  <si>
    <t>2005-2009</t>
  </si>
  <si>
    <t>CUSTOMCRAFT – Stimularea cercetarii si inovarii in cadrul sc Digital Craft srl prin implementarea unui proces de lucru digital de creatie si fabricatie a bijuteriilor personalizate</t>
  </si>
  <si>
    <t>Digital Craft srl</t>
  </si>
  <si>
    <t>cercetator</t>
  </si>
  <si>
    <t>Nominalizare la ANUALA DE ARHITECTURĂ Bucureşti 2015, ediţia a XIII-a, secţiunea Arhitectura temporara, pentru proiectul Robotic Pixels - parte din expoziția Connected, Things about future, cities and people, colaborator</t>
  </si>
  <si>
    <t>Nominalizare la categoria „Design de obiect”, cu lucrarea, „QUAD_LIGHT”, coautor, la Anuala de Arhitectura București 2014, ed. a XII-a Sala Dalles, București, Romania</t>
  </si>
  <si>
    <t>Nominalizare la categoria „Carte de arhitectură”, cu lucrarea, „Arhitectură și algoritmi”, autor unic, la Anuala de Arhitectura București 2013, ed. a XI-a, 17-28 iulie 2013, Sala Dalles, București, Romania</t>
  </si>
  <si>
    <t>London South Bank University</t>
  </si>
  <si>
    <t>Faculty of Architecture</t>
  </si>
  <si>
    <t xml:space="preserve">Expunerea obiecte de design, colecțiile de bijuterii DIGITAL_SILVER și CELL_AGGREGATION - la Romanian Design Week București </t>
  </si>
  <si>
    <t>coautor</t>
  </si>
  <si>
    <t>Expunere instalație robotică ROBO_PIXELS  în cadrul expoziției interactive internaționale „Connected. Despre viitor, orașe și oameni”</t>
  </si>
  <si>
    <t>Expunere instalație robotică ROBO_PAINT- la IEAS, în cadrul  standului ABB, București 2014</t>
  </si>
  <si>
    <t xml:space="preserve">Expunerea obiecte de design, colecția de bijuterii SOFT_GEOMETRY și corpul de iluminat QUAD_LIGHT- la Romanian Design Week București </t>
  </si>
  <si>
    <t>Expunere în cadrul expoziției „Future Communities – Open Innovation Fair” a sistemului de fabricație robotica ROBO_CRAFT</t>
  </si>
  <si>
    <t>Expunere in cadrul standului „Salonul de Avangarda” a sistemului de fabricație robotica ROBO_CRAFT, BIFE-SIM 2013</t>
  </si>
  <si>
    <t>Expunerea rezultatelor din cadrul cursului facultativ de la UAUIM, Proiectare parametrica si fabricație digitala - la Anuala de Arhitectura București 2013, ed. a XI-a, 17-28 iunie 2013, Sala Dalles, București, Romania</t>
  </si>
  <si>
    <t>Expunerea rezultatelor din cadrul workshopului Component Build - la Anuala de Arhitectura București 2013, ed. a XI-a, 17-28 iunie 2013, Sala Dalles, București, Romania</t>
  </si>
  <si>
    <t xml:space="preserve">Organizare expoziție „Arhitectura Parametrica” -  AI-MAS Village in cadrul Artificial Intelligence – Multi Agent Systems Winter Olympics 2011, 19-20 Februarie 2011, Facultatea de automatica, control si calculatoare, Universitatea Politehnica, București, Romania </t>
  </si>
  <si>
    <t>Organizare expoziție “[para]tectonics – DTAL expo @ Anuala de Arhitectură, București” -  Anuala de Arhitectura București, 2-9 iunie 2010, Sala Dalles, București, Romania</t>
  </si>
  <si>
    <t>Organizare expoziție “1. Training // suprafețe parametrice reactive // reactive parametric surfaces” -  Universitatea de Arhitectură și Urbanism Ion Mincu, 27-30 Aprilie 2010, București, Romania</t>
  </si>
  <si>
    <t>Curs și workshop Rhinoceros pentru bijuterii,  (tutore și organizator)</t>
  </si>
  <si>
    <t>14 – 17 mai 2016</t>
  </si>
  <si>
    <t>Seria de training-uri pentru Rhinoceros și Grasshopper (tutore și organizator)</t>
  </si>
  <si>
    <t>27 februarie – 27 noiembrie 2016</t>
  </si>
  <si>
    <t>Organizare workshop proiectare parametrica  și fabricație digitală ”Articulation Through Pattern”, București (tutore si organizator)</t>
  </si>
  <si>
    <t>26,27,28 Iunie 2015</t>
  </si>
  <si>
    <t>28 februarie -28 noiembrie 2015</t>
  </si>
  <si>
    <t>8 martie-15 noiembrie 2014</t>
  </si>
  <si>
    <t>Organizare workshop proiectare parametrica  și fabricație digitală ”INformed geometry”, București (tutore si organizator)</t>
  </si>
  <si>
    <t>8,9,10 Noiembrie 2013</t>
  </si>
  <si>
    <t>Organizare workshop proiectare parametrica  și fabricație digitală ”Component Build”, București (tutore si organizator)</t>
  </si>
  <si>
    <t>14 - 16 Iunie 2013</t>
  </si>
  <si>
    <t xml:space="preserve"> 4 aprilie-10 noiembrie 2013</t>
  </si>
  <si>
    <t>Organizare workshop (tutore și co-organizator) proiectare parametrica ”Lăcuste în Eter”, Timișoara</t>
  </si>
  <si>
    <t>16 - 22 Iulie 2012</t>
  </si>
  <si>
    <t>Organizare workshop proiectare parametrica (tutore și co-organizator)  în cadrul Zilelor Arhitecturii, ASTA Cluj | +/- Cluj Center of Architecture, Cluj</t>
  </si>
  <si>
    <t>17-21 Mai 2010</t>
  </si>
  <si>
    <t>Organizare workshop proiectare parametrica (tutore și co-organizator) “1. Training // suprafete parametrice reactive // reactive parametric surfaces”  in cadrul Universității de Arhtiectură și Urbanism Ion Mincu</t>
  </si>
  <si>
    <t>23 – 26 aprilie 2010</t>
  </si>
  <si>
    <t>Tănase, Ana Daniela; Anton, Ionuț</t>
  </si>
  <si>
    <t>coordonator proiect</t>
  </si>
  <si>
    <t>Sinteza Proiectării de Arhitectură</t>
  </si>
  <si>
    <t>Conversie. Provocări viitoare. Proiecte ale studenților anilor 4-5 la Universitatea de Arhitectură și Urbanism Ion Mincu București</t>
  </si>
  <si>
    <t>Conspress</t>
  </si>
  <si>
    <t>EPANET Assessment of the Inflating Time of Water Cushions for an Aqua Park in Romania</t>
  </si>
  <si>
    <t>Energy Procedia, Volum 112</t>
  </si>
  <si>
    <t>ISSN 1876-6102</t>
  </si>
  <si>
    <t>Georgescu Andrei; Iatan Elena; Cosoiu Costin; Anton Ionuț; Sandu Mihnea</t>
  </si>
  <si>
    <t>ISBN 978-973-100-490-7</t>
  </si>
  <si>
    <t>SANADOR – Centrul de oncologie</t>
  </si>
  <si>
    <t>SANADOR</t>
  </si>
  <si>
    <t>autorizat, executat</t>
  </si>
  <si>
    <t>Extindere SANADOR – Centrul de oncologie</t>
  </si>
  <si>
    <t>LOCUINTA S+P+3E+4ER, Consolidare și supraetajare cu 2 nivele a imobilului de locuit existent in zona protejata Bucuresti</t>
  </si>
  <si>
    <t>EEKELS Headquarters Romania, Sediu birouri, fabricație și depozitare</t>
  </si>
  <si>
    <t>Design de fabricatie pentru instalatia artistei Ioana Olahut in cadrul expozitiei Maelstrom, galeria Halucinarium, Bucuresti</t>
  </si>
  <si>
    <t>galeria Halucinarium</t>
  </si>
  <si>
    <t>executat</t>
  </si>
  <si>
    <t>2016 - 2019</t>
  </si>
  <si>
    <t>Câştigarea licitaţiei publice naţionale cu atribuirea contractului de proiectare pentru Consolidare, reabilitare si modernizare Amfiteatru si Galerii in cadrul Centrului de Servicii Sociale “Sf. Ecaterina”. Directia Generala de Asistenta Sociala si Protectia Copilului Sector 1</t>
  </si>
  <si>
    <t>Câştigarea licitaţiei publice naţionale cu atribuirea contractului de proiectare pentru modernizare la corpul de cladire ENa a Facultatii de Energetica din incinta Noului Local. Universitatea Politehnica Bucuresti</t>
  </si>
  <si>
    <t>Câştigarea licitaţiei publice naţionale cu atribuirea contractului de proiectare pentru Consolidare, modernizare si extindere Cantina R2 in cadrul Complexului UPB. Universitatea Politehnica Bucuresti</t>
  </si>
  <si>
    <t xml:space="preserve">Locuință unifamilială, P+1, Tunari, Romania  </t>
  </si>
  <si>
    <t>beneficiar privat</t>
  </si>
  <si>
    <t xml:space="preserve">Imobil locuințe, P+3, Str. Toamnei, București </t>
  </si>
  <si>
    <t xml:space="preserve">Locuință unifamilială, P+1, Str. Modestiei, Romania  </t>
  </si>
  <si>
    <t xml:space="preserve">Mobilare spatii cu destinație educațională, centrul de documentare, educație continuă și transfer tehnologic, Timișoara, Romania </t>
  </si>
  <si>
    <t>Universitatea Politehnica din Timișoara</t>
  </si>
  <si>
    <t>Mobilare spatii de birouri imobil Calea Pelvnei, București</t>
  </si>
  <si>
    <t xml:space="preserve">Locuință unifamilială, P+1, Snagov, Romania </t>
  </si>
  <si>
    <t>Membru juriu internațional diplome UAUIM (comisie prediploma, diplomă)</t>
  </si>
  <si>
    <t>2016</t>
  </si>
  <si>
    <t>2017</t>
  </si>
  <si>
    <t>2018</t>
  </si>
  <si>
    <t>Membru al senatului UAUIM</t>
  </si>
  <si>
    <t>2016-2018</t>
  </si>
  <si>
    <t>3 martie – 27 noiembrie 2017</t>
  </si>
  <si>
    <t>Curs și workshop Rhinoceros pentru bijuterii, (tutore și organizator)</t>
  </si>
  <si>
    <t>Seria de training-uri pentru Rhinoceros și Grasshopper, (tutore și organizator)</t>
  </si>
  <si>
    <t>21 – 24 septembrie 2017</t>
  </si>
  <si>
    <t>16 martie – 9 decembrie 2018</t>
  </si>
  <si>
    <t>8 – 11 februarie 2018</t>
  </si>
  <si>
    <t>19/06/2019</t>
  </si>
  <si>
    <t>C16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</si>
</sst>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6" fillId="0" borderId="0" applyNumberFormat="0" applyFill="0" applyBorder="0" applyAlignment="0" applyProtection="0">
      <alignment vertical="top"/>
      <protection locked="0"/>
    </xf>
  </cellStyleXfs>
  <cellXfs count="465">
    <xf numFmtId="0" fontId="0" fillId="0" borderId="0" xfId="0"/>
    <xf numFmtId="0" fontId="7" fillId="0" borderId="0" xfId="0" applyFont="1"/>
    <xf numFmtId="0" fontId="5" fillId="0" borderId="0" xfId="0" applyFont="1" applyAlignment="1" applyProtection="1">
      <alignment horizontal="center" vertical="center"/>
      <protection hidden="1"/>
    </xf>
    <xf numFmtId="1" fontId="5" fillId="0" borderId="0" xfId="0" applyNumberFormat="1" applyFont="1" applyAlignment="1" applyProtection="1">
      <alignment horizontal="center" vertical="center"/>
      <protection hidden="1"/>
    </xf>
    <xf numFmtId="0" fontId="5" fillId="0" borderId="0" xfId="0" applyFont="1" applyBorder="1" applyAlignment="1" applyProtection="1">
      <alignment horizontal="center" vertical="center" wrapText="1"/>
      <protection hidden="1"/>
    </xf>
    <xf numFmtId="0" fontId="5" fillId="0" borderId="0" xfId="0" applyFont="1" applyProtection="1">
      <protection hidden="1"/>
    </xf>
    <xf numFmtId="0" fontId="5" fillId="0" borderId="0" xfId="0" applyFont="1"/>
    <xf numFmtId="2" fontId="6" fillId="0" borderId="0" xfId="0" applyNumberFormat="1" applyFont="1" applyBorder="1" applyAlignment="1" applyProtection="1">
      <alignment horizontal="center" vertic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quotePrefix="1" applyFont="1" applyBorder="1" applyProtection="1">
      <protection hidden="1"/>
    </xf>
    <xf numFmtId="0" fontId="5" fillId="0" borderId="0" xfId="0" applyFont="1" applyBorder="1" applyProtection="1">
      <protection hidden="1"/>
    </xf>
    <xf numFmtId="0" fontId="0" fillId="0" borderId="1" xfId="0" applyBorder="1" applyAlignment="1">
      <alignment wrapText="1"/>
    </xf>
    <xf numFmtId="0" fontId="7" fillId="0" borderId="1" xfId="0" applyFont="1" applyBorder="1" applyAlignment="1">
      <alignment wrapText="1"/>
    </xf>
    <xf numFmtId="0" fontId="0" fillId="0" borderId="2" xfId="0" applyBorder="1"/>
    <xf numFmtId="0" fontId="0" fillId="0" borderId="3" xfId="0" applyBorder="1"/>
    <xf numFmtId="0" fontId="4" fillId="0" borderId="1" xfId="0" applyFont="1" applyBorder="1" applyAlignment="1">
      <alignment wrapText="1"/>
    </xf>
    <xf numFmtId="0" fontId="4" fillId="0" borderId="0" xfId="0" applyFont="1" applyBorder="1" applyAlignment="1">
      <alignment wrapText="1"/>
    </xf>
    <xf numFmtId="0" fontId="5"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0" fillId="0" borderId="0" xfId="0" applyBorder="1"/>
    <xf numFmtId="0" fontId="12" fillId="0" borderId="2" xfId="0" applyFont="1" applyBorder="1" applyAlignment="1">
      <alignment wrapText="1"/>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Border="1" applyAlignment="1">
      <alignment wrapText="1"/>
    </xf>
    <xf numFmtId="0" fontId="10" fillId="0" borderId="0" xfId="0" applyFont="1" applyBorder="1" applyAlignment="1">
      <alignment wrapText="1"/>
    </xf>
    <xf numFmtId="0" fontId="12" fillId="0" borderId="2" xfId="0" quotePrefix="1"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9" fillId="0" borderId="1" xfId="0" applyFont="1" applyBorder="1" applyAlignment="1">
      <alignment wrapText="1"/>
    </xf>
    <xf numFmtId="0" fontId="12"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4" fillId="0" borderId="5" xfId="0" applyFont="1" applyBorder="1" applyAlignment="1">
      <alignment wrapText="1"/>
    </xf>
    <xf numFmtId="0" fontId="12" fillId="0" borderId="0" xfId="0" applyFont="1" applyBorder="1"/>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5" fillId="0" borderId="0" xfId="0" applyFont="1" applyAlignment="1" applyProtection="1">
      <alignment vertical="center"/>
      <protection hidden="1"/>
    </xf>
    <xf numFmtId="0" fontId="0" fillId="0" borderId="0" xfId="0" applyBorder="1" applyAlignment="1">
      <alignment horizontal="center" vertical="center"/>
    </xf>
    <xf numFmtId="2" fontId="7" fillId="0" borderId="0" xfId="0" applyNumberFormat="1" applyFont="1" applyBorder="1" applyAlignment="1">
      <alignment horizontal="center" vertical="center"/>
    </xf>
    <xf numFmtId="0" fontId="0" fillId="0" borderId="0" xfId="0" applyFill="1" applyBorder="1" applyAlignment="1">
      <alignment horizontal="center" vertical="center"/>
    </xf>
    <xf numFmtId="0" fontId="12" fillId="0" borderId="0" xfId="0" applyFont="1"/>
    <xf numFmtId="0" fontId="12" fillId="0" borderId="0" xfId="0" applyFont="1" applyBorder="1" applyAlignment="1">
      <alignment wrapText="1"/>
    </xf>
    <xf numFmtId="0" fontId="13" fillId="0" borderId="0" xfId="0" applyFont="1" applyBorder="1" applyAlignment="1">
      <alignment wrapText="1"/>
    </xf>
    <xf numFmtId="0" fontId="12" fillId="0" borderId="0" xfId="0" applyFont="1" applyFill="1" applyBorder="1" applyAlignment="1">
      <alignment wrapText="1"/>
    </xf>
    <xf numFmtId="0" fontId="5" fillId="0" borderId="0" xfId="0" applyFont="1" applyAlignment="1">
      <alignment horizontal="center"/>
    </xf>
    <xf numFmtId="0" fontId="12" fillId="0" borderId="6" xfId="0" applyFont="1" applyBorder="1" applyAlignment="1">
      <alignment horizontal="center" vertical="center" wrapText="1"/>
    </xf>
    <xf numFmtId="0" fontId="5" fillId="0" borderId="0" xfId="0" applyNumberFormat="1" applyFont="1" applyFill="1" applyBorder="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1" fillId="0" borderId="0" xfId="0" applyFont="1" applyBorder="1" applyAlignment="1">
      <alignment horizontal="center" vertical="center" wrapText="1"/>
    </xf>
    <xf numFmtId="0" fontId="11" fillId="0" borderId="0" xfId="0" applyFont="1" applyBorder="1" applyAlignment="1">
      <alignment horizontal="center" wrapText="1"/>
    </xf>
    <xf numFmtId="0" fontId="7" fillId="0" borderId="0" xfId="0" applyFont="1" applyAlignment="1">
      <alignment horizontal="center" vertical="center" wrapText="1"/>
    </xf>
    <xf numFmtId="0" fontId="8" fillId="0" borderId="0" xfId="0" applyFont="1"/>
    <xf numFmtId="0" fontId="11" fillId="0" borderId="0" xfId="0" applyFont="1" applyBorder="1" applyAlignment="1" applyProtection="1">
      <alignment horizontal="center" vertical="center" wrapText="1"/>
      <protection hidden="1"/>
    </xf>
    <xf numFmtId="0" fontId="12" fillId="0" borderId="4" xfId="0" applyFont="1" applyBorder="1" applyAlignment="1">
      <alignment horizontal="center" vertical="center"/>
    </xf>
    <xf numFmtId="0" fontId="12" fillId="0" borderId="4" xfId="0" quotePrefix="1"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1" fillId="0" borderId="0" xfId="0" applyFont="1" applyBorder="1" applyAlignment="1">
      <alignment wrapText="1"/>
    </xf>
    <xf numFmtId="0" fontId="0" fillId="0" borderId="10" xfId="0" applyBorder="1" applyAlignment="1">
      <alignment wrapText="1"/>
    </xf>
    <xf numFmtId="0" fontId="7" fillId="0" borderId="0" xfId="0" applyFont="1" applyBorder="1" applyAlignment="1">
      <alignment horizontal="center" wrapText="1"/>
    </xf>
    <xf numFmtId="0" fontId="5" fillId="0" borderId="2" xfId="0" applyFont="1" applyFill="1" applyBorder="1" applyAlignment="1" applyProtection="1">
      <alignment horizontal="left" vertical="center" wrapText="1"/>
    </xf>
    <xf numFmtId="0" fontId="11" fillId="0" borderId="11" xfId="0" applyFont="1" applyBorder="1" applyAlignment="1">
      <alignment horizontal="center" vertical="center" wrapText="1"/>
    </xf>
    <xf numFmtId="0" fontId="7" fillId="0" borderId="1" xfId="0" applyFont="1" applyBorder="1" applyAlignment="1">
      <alignment horizontal="center" wrapText="1"/>
    </xf>
    <xf numFmtId="0" fontId="0" fillId="0" borderId="0" xfId="0" applyAlignment="1">
      <alignment horizontal="center"/>
    </xf>
    <xf numFmtId="0" fontId="4"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4" fillId="0" borderId="14" xfId="0" applyFont="1" applyBorder="1" applyAlignment="1">
      <alignment vertical="top" wrapText="1"/>
    </xf>
    <xf numFmtId="0" fontId="4" fillId="0" borderId="10" xfId="0" applyFont="1" applyBorder="1" applyAlignment="1">
      <alignment vertical="top" wrapText="1"/>
    </xf>
    <xf numFmtId="0" fontId="19" fillId="0" borderId="0" xfId="0" applyFont="1"/>
    <xf numFmtId="0" fontId="7" fillId="0" borderId="2" xfId="0" applyFont="1" applyBorder="1"/>
    <xf numFmtId="0" fontId="7" fillId="0" borderId="2" xfId="0" applyFont="1" applyBorder="1" applyAlignment="1">
      <alignment horizontal="center"/>
    </xf>
    <xf numFmtId="0" fontId="7" fillId="0" borderId="2" xfId="0" applyFont="1" applyBorder="1" applyAlignment="1">
      <alignment horizontal="center" wrapText="1"/>
    </xf>
    <xf numFmtId="0" fontId="7" fillId="0" borderId="1" xfId="0" applyFont="1" applyBorder="1" applyAlignment="1">
      <alignment horizontal="center" vertical="top" wrapText="1"/>
    </xf>
    <xf numFmtId="0" fontId="4" fillId="0" borderId="10" xfId="0" applyFont="1" applyBorder="1" applyAlignment="1">
      <alignment horizontal="center"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12" xfId="0" applyFont="1" applyBorder="1" applyAlignment="1">
      <alignment horizontal="center" vertical="top" wrapText="1"/>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4" xfId="0" applyFont="1" applyBorder="1" applyAlignment="1" applyProtection="1">
      <alignment horizontal="left" vertical="center" wrapText="1"/>
      <protection locked="0"/>
    </xf>
    <xf numFmtId="0" fontId="15" fillId="0" borderId="9" xfId="0" applyNumberFormat="1"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4" fillId="0" borderId="7" xfId="0" applyNumberFormat="1" applyFont="1" applyBorder="1" applyAlignment="1" applyProtection="1">
      <alignment horizontal="center" vertical="center" wrapText="1"/>
      <protection locked="0"/>
    </xf>
    <xf numFmtId="0" fontId="4" fillId="0" borderId="4" xfId="0" applyFont="1" applyBorder="1" applyAlignment="1">
      <alignment horizontal="center" vertical="center" wrapText="1"/>
    </xf>
    <xf numFmtId="0" fontId="4" fillId="0" borderId="4" xfId="0" applyFont="1" applyBorder="1"/>
    <xf numFmtId="0" fontId="4" fillId="0" borderId="8" xfId="0" applyNumberFormat="1" applyFont="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2" xfId="0" applyFont="1" applyBorder="1" applyAlignment="1">
      <alignment horizontal="center" vertical="center"/>
    </xf>
    <xf numFmtId="0" fontId="4" fillId="0" borderId="9" xfId="0" applyNumberFormat="1"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1" fontId="4" fillId="0" borderId="6" xfId="0" applyNumberFormat="1" applyFont="1" applyBorder="1" applyAlignment="1" applyProtection="1">
      <alignment horizontal="center" vertical="center" wrapText="1"/>
      <protection locked="0"/>
    </xf>
    <xf numFmtId="0" fontId="4" fillId="0" borderId="0" xfId="0" quotePrefix="1" applyFont="1" applyBorder="1" applyProtection="1">
      <protection hidden="1"/>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0" fontId="15" fillId="0" borderId="4" xfId="0" applyFont="1" applyBorder="1" applyAlignment="1">
      <alignment horizontal="center" wrapText="1"/>
    </xf>
    <xf numFmtId="49" fontId="15" fillId="0" borderId="2" xfId="0" applyNumberFormat="1" applyFont="1" applyBorder="1" applyAlignment="1" applyProtection="1">
      <alignment horizontal="center" vertical="center" wrapText="1"/>
      <protection locked="0"/>
    </xf>
    <xf numFmtId="165" fontId="7" fillId="0" borderId="22" xfId="0" quotePrefix="1" applyNumberFormat="1" applyFont="1" applyBorder="1" applyAlignment="1" applyProtection="1">
      <alignment horizontal="center"/>
      <protection hidden="1"/>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2" fontId="18" fillId="0" borderId="23"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Border="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7" fillId="0" borderId="0" xfId="0" applyFont="1" applyBorder="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7" fillId="0" borderId="21" xfId="0" applyFont="1" applyBorder="1"/>
    <xf numFmtId="165" fontId="7"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NumberFormat="1" applyFont="1" applyBorder="1" applyAlignment="1" applyProtection="1">
      <alignment horizontal="center" vertical="center" wrapText="1"/>
      <protection locked="0"/>
    </xf>
    <xf numFmtId="0" fontId="15" fillId="0" borderId="9" xfId="0" applyNumberFormat="1" applyFont="1" applyFill="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2" fontId="15"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6" fillId="0" borderId="0" xfId="0" applyFont="1" applyBorder="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NumberFormat="1" applyFont="1" applyBorder="1" applyAlignment="1">
      <alignment horizontal="center" vertical="center" wrapText="1"/>
    </xf>
    <xf numFmtId="49" fontId="15" fillId="0" borderId="18" xfId="0" applyNumberFormat="1" applyFont="1" applyBorder="1" applyAlignment="1">
      <alignment horizontal="left" vertical="center" wrapText="1"/>
    </xf>
    <xf numFmtId="0" fontId="15" fillId="0" borderId="2"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Alignment="1" applyProtection="1">
      <alignment horizontal="center" vertical="center" wrapText="1"/>
      <protection hidden="1"/>
    </xf>
    <xf numFmtId="0" fontId="0" fillId="0" borderId="0" xfId="0"/>
    <xf numFmtId="0" fontId="11" fillId="0" borderId="0" xfId="0" applyFont="1" applyAlignment="1" applyProtection="1">
      <alignment vertical="center" wrapText="1"/>
      <protection hidden="1"/>
    </xf>
    <xf numFmtId="0" fontId="15" fillId="0" borderId="17" xfId="0" applyNumberFormat="1" applyFont="1" applyBorder="1" applyAlignment="1">
      <alignment horizontal="center" vertical="center" wrapText="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29"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5" fillId="0" borderId="0" xfId="0" applyNumberFormat="1" applyFont="1" applyFill="1" applyBorder="1" applyAlignment="1">
      <alignment horizontal="center" vertical="center" wrapText="1"/>
    </xf>
    <xf numFmtId="0" fontId="4" fillId="0" borderId="7" xfId="0" applyFont="1" applyBorder="1" applyAlignment="1">
      <alignment horizontal="center"/>
    </xf>
    <xf numFmtId="0" fontId="4" fillId="0" borderId="4" xfId="0" applyFont="1" applyBorder="1" applyAlignment="1">
      <alignment horizontal="center" vertical="center"/>
    </xf>
    <xf numFmtId="0" fontId="4" fillId="0" borderId="4" xfId="0" applyFont="1" applyBorder="1" applyAlignment="1">
      <alignment horizontal="center"/>
    </xf>
    <xf numFmtId="16" fontId="4" fillId="0" borderId="4" xfId="0" quotePrefix="1" applyNumberFormat="1" applyFont="1" applyBorder="1" applyAlignment="1">
      <alignment horizontal="center"/>
    </xf>
    <xf numFmtId="0" fontId="4" fillId="0" borderId="8" xfId="0"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31" xfId="0" quotePrefix="1" applyFont="1" applyBorder="1" applyAlignment="1">
      <alignment horizontal="center" vertical="center" wrapText="1"/>
    </xf>
    <xf numFmtId="2" fontId="7"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4" fillId="0" borderId="9" xfId="0" applyFont="1" applyBorder="1" applyAlignment="1">
      <alignment horizontal="center" vertical="center" wrapText="1"/>
    </xf>
    <xf numFmtId="16" fontId="4" fillId="0" borderId="6" xfId="0" applyNumberFormat="1" applyFont="1" applyBorder="1" applyAlignment="1">
      <alignment horizontal="center" vertical="center" wrapText="1"/>
    </xf>
    <xf numFmtId="16" fontId="4" fillId="0" borderId="32"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0" fillId="0" borderId="0" xfId="0" applyFont="1" applyBorder="1" applyAlignment="1">
      <alignment horizontal="center" vertical="center" wrapText="1"/>
    </xf>
    <xf numFmtId="0" fontId="4" fillId="0" borderId="2" xfId="0" applyFont="1" applyBorder="1" applyAlignment="1">
      <alignment horizontal="center" wrapText="1"/>
    </xf>
    <xf numFmtId="0" fontId="4" fillId="0" borderId="2" xfId="0" applyFont="1" applyBorder="1" applyAlignment="1">
      <alignment horizontal="center"/>
    </xf>
    <xf numFmtId="16" fontId="4" fillId="0" borderId="2" xfId="0" applyNumberFormat="1" applyFont="1" applyBorder="1" applyAlignment="1">
      <alignment horizontal="center"/>
    </xf>
    <xf numFmtId="0" fontId="0" fillId="0" borderId="2" xfId="0" applyFont="1" applyBorder="1" applyAlignment="1">
      <alignment horizontal="center" wrapText="1"/>
    </xf>
    <xf numFmtId="16" fontId="4" fillId="0" borderId="2" xfId="0" quotePrefix="1" applyNumberFormat="1" applyFont="1" applyBorder="1" applyAlignment="1">
      <alignment horizontal="center" vertical="center" wrapText="1"/>
    </xf>
    <xf numFmtId="0" fontId="4" fillId="0" borderId="9" xfId="0" applyFont="1" applyBorder="1" applyAlignment="1">
      <alignment horizontal="center" vertical="center"/>
    </xf>
    <xf numFmtId="0" fontId="9" fillId="0" borderId="6"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quotePrefix="1" applyFont="1" applyBorder="1" applyAlignment="1">
      <alignment horizontal="center" vertical="center" wrapText="1"/>
    </xf>
    <xf numFmtId="0" fontId="0" fillId="0" borderId="0" xfId="0" applyFont="1" applyFill="1" applyBorder="1" applyAlignment="1">
      <alignment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4"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4" fillId="0" borderId="8" xfId="0" applyFont="1" applyBorder="1" applyAlignment="1">
      <alignment horizontal="center"/>
    </xf>
    <xf numFmtId="0" fontId="0" fillId="0" borderId="8"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Fill="1" applyBorder="1" applyAlignment="1">
      <alignment horizontal="center" vertical="center" wrapText="1"/>
    </xf>
    <xf numFmtId="0" fontId="15" fillId="0" borderId="18" xfId="0" applyFont="1" applyBorder="1" applyAlignment="1" applyProtection="1">
      <alignment horizontal="center" vertical="center" wrapText="1"/>
      <protection locked="0"/>
    </xf>
    <xf numFmtId="0" fontId="15" fillId="0" borderId="18" xfId="0" applyFont="1" applyBorder="1" applyAlignment="1">
      <alignment horizontal="center" vertical="center"/>
    </xf>
    <xf numFmtId="0" fontId="15" fillId="0" borderId="8" xfId="0" applyNumberFormat="1" applyFont="1" applyBorder="1" applyAlignment="1">
      <alignment horizontal="center" vertical="center" wrapText="1"/>
    </xf>
    <xf numFmtId="0" fontId="15" fillId="0" borderId="9" xfId="0" applyNumberFormat="1" applyFont="1" applyBorder="1" applyAlignment="1">
      <alignment horizontal="center" vertical="center" wrapText="1"/>
    </xf>
    <xf numFmtId="0" fontId="15" fillId="0" borderId="0" xfId="0" applyFont="1" applyFill="1" applyBorder="1" applyAlignment="1">
      <alignment horizontal="center" vertical="center" wrapText="1"/>
    </xf>
    <xf numFmtId="165" fontId="18" fillId="0" borderId="22" xfId="0" applyNumberFormat="1" applyFont="1" applyBorder="1" applyAlignment="1">
      <alignment horizontal="center" vertical="center"/>
    </xf>
    <xf numFmtId="0" fontId="4"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 xfId="0" quotePrefix="1" applyFont="1" applyBorder="1" applyAlignment="1">
      <alignment horizontal="center"/>
    </xf>
    <xf numFmtId="0" fontId="4" fillId="0" borderId="2" xfId="0" applyFont="1" applyBorder="1"/>
    <xf numFmtId="0" fontId="4" fillId="0" borderId="17" xfId="0" applyFont="1" applyBorder="1" applyAlignment="1">
      <alignment horizontal="center"/>
    </xf>
    <xf numFmtId="0" fontId="4" fillId="0" borderId="18" xfId="0" applyFont="1" applyBorder="1" applyAlignment="1"/>
    <xf numFmtId="0" fontId="4" fillId="0" borderId="27" xfId="0" applyFont="1" applyBorder="1" applyAlignment="1"/>
    <xf numFmtId="0" fontId="4" fillId="0" borderId="9" xfId="0" applyFont="1" applyBorder="1" applyAlignment="1">
      <alignment horizontal="center"/>
    </xf>
    <xf numFmtId="0" fontId="4" fillId="0" borderId="7" xfId="0" applyFont="1" applyBorder="1" applyAlignment="1">
      <alignment horizontal="center" vertical="center" wrapText="1"/>
    </xf>
    <xf numFmtId="0" fontId="4" fillId="0" borderId="4" xfId="0" quotePrefix="1" applyFont="1" applyBorder="1" applyAlignment="1">
      <alignment horizontal="center"/>
    </xf>
    <xf numFmtId="0" fontId="4" fillId="0" borderId="4" xfId="0" applyFont="1" applyBorder="1" applyAlignment="1">
      <alignment horizontal="left"/>
    </xf>
    <xf numFmtId="0" fontId="4" fillId="0" borderId="2" xfId="0" applyFont="1" applyBorder="1" applyAlignment="1">
      <alignment horizontal="left"/>
    </xf>
    <xf numFmtId="0" fontId="4" fillId="0" borderId="34" xfId="0" applyFont="1" applyBorder="1" applyAlignment="1">
      <alignment horizontal="center" vertical="center" wrapText="1"/>
    </xf>
    <xf numFmtId="0" fontId="4" fillId="0" borderId="6" xfId="0" applyFont="1" applyBorder="1" applyAlignment="1">
      <alignment horizontal="left" vertical="center"/>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21" fillId="0" borderId="0" xfId="0" applyFont="1" applyAlignment="1"/>
    <xf numFmtId="0" fontId="15" fillId="0" borderId="0" xfId="0" applyFont="1" applyAlignment="1"/>
    <xf numFmtId="0" fontId="15"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4" fillId="0" borderId="2" xfId="0" applyFont="1" applyBorder="1" applyAlignment="1">
      <alignment wrapText="1"/>
    </xf>
    <xf numFmtId="0" fontId="0" fillId="0" borderId="2" xfId="0" applyFont="1" applyBorder="1" applyAlignment="1">
      <alignment wrapText="1"/>
    </xf>
    <xf numFmtId="0" fontId="4" fillId="0" borderId="18" xfId="0" applyFont="1" applyBorder="1" applyAlignment="1">
      <alignment wrapText="1"/>
    </xf>
    <xf numFmtId="0" fontId="4" fillId="0" borderId="18" xfId="0" applyFont="1" applyBorder="1" applyAlignment="1">
      <alignment horizontal="center"/>
    </xf>
    <xf numFmtId="0" fontId="0" fillId="0" borderId="6" xfId="0" applyFont="1" applyBorder="1" applyAlignment="1">
      <alignment wrapText="1"/>
    </xf>
    <xf numFmtId="165" fontId="7" fillId="0" borderId="22" xfId="0" applyNumberFormat="1" applyFont="1" applyBorder="1" applyAlignment="1">
      <alignment horizontal="center" vertical="center" wrapText="1"/>
    </xf>
    <xf numFmtId="0" fontId="7" fillId="0" borderId="35" xfId="0" applyFont="1" applyBorder="1" applyAlignment="1">
      <alignment horizontal="center"/>
    </xf>
    <xf numFmtId="0" fontId="0" fillId="0" borderId="0" xfId="0" applyFill="1" applyBorder="1" applyAlignment="1">
      <alignment horizontal="center"/>
    </xf>
    <xf numFmtId="165" fontId="11" fillId="0" borderId="22" xfId="0" applyNumberFormat="1" applyFont="1" applyBorder="1" applyAlignment="1">
      <alignment horizontal="center"/>
    </xf>
    <xf numFmtId="0" fontId="22" fillId="0" borderId="0" xfId="0" applyFont="1"/>
    <xf numFmtId="0" fontId="11" fillId="0" borderId="0" xfId="0" applyFont="1" applyBorder="1" applyAlignment="1" applyProtection="1">
      <alignment vertical="center" wrapText="1"/>
      <protection hidden="1"/>
    </xf>
    <xf numFmtId="0" fontId="4" fillId="0" borderId="2" xfId="0" applyNumberFormat="1" applyFont="1" applyBorder="1" applyAlignment="1">
      <alignment wrapText="1"/>
    </xf>
    <xf numFmtId="0" fontId="0" fillId="0" borderId="0" xfId="0" applyFont="1" applyAlignment="1">
      <alignment horizontal="right"/>
    </xf>
    <xf numFmtId="0" fontId="4" fillId="0" borderId="17" xfId="0" applyFont="1" applyBorder="1" applyAlignment="1">
      <alignment horizontal="center" vertical="center" wrapText="1"/>
    </xf>
    <xf numFmtId="0" fontId="4" fillId="0" borderId="6" xfId="0" applyFont="1" applyBorder="1" applyAlignment="1">
      <alignment horizontal="left" vertical="center" wrapText="1"/>
    </xf>
    <xf numFmtId="0" fontId="4" fillId="0" borderId="6" xfId="0" applyNumberFormat="1" applyFont="1" applyBorder="1" applyAlignment="1">
      <alignment wrapText="1"/>
    </xf>
    <xf numFmtId="0" fontId="15" fillId="0" borderId="36"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0" xfId="0" applyFont="1" applyBorder="1" applyAlignment="1">
      <alignment wrapText="1"/>
    </xf>
    <xf numFmtId="0" fontId="18" fillId="0" borderId="0" xfId="0" applyFont="1"/>
    <xf numFmtId="0" fontId="15" fillId="0" borderId="2" xfId="0" applyFont="1" applyBorder="1" applyAlignment="1">
      <alignment horizontal="left" vertical="center" wrapText="1"/>
    </xf>
    <xf numFmtId="0" fontId="18" fillId="0" borderId="23" xfId="0" applyFont="1" applyBorder="1" applyAlignment="1">
      <alignment horizontal="center" vertical="center" wrapText="1"/>
    </xf>
    <xf numFmtId="0" fontId="18" fillId="0" borderId="23"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8" fillId="0" borderId="33" xfId="0" applyFont="1" applyFill="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0" fontId="15" fillId="0" borderId="9" xfId="0" applyFont="1" applyBorder="1" applyAlignment="1">
      <alignment horizontal="center" vertical="center" wrapText="1"/>
    </xf>
    <xf numFmtId="0" fontId="15" fillId="0" borderId="6" xfId="0" applyFont="1" applyBorder="1" applyAlignment="1">
      <alignment horizontal="left"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1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15" fillId="0" borderId="37" xfId="0" applyFont="1" applyBorder="1" applyAlignment="1">
      <alignment horizontal="left" vertical="center" wrapText="1"/>
    </xf>
    <xf numFmtId="0" fontId="21" fillId="0" borderId="0" xfId="0" applyFont="1" applyBorder="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wrapText="1"/>
      <protection hidden="1"/>
    </xf>
    <xf numFmtId="2" fontId="4" fillId="0" borderId="33"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protection hidden="1"/>
    </xf>
    <xf numFmtId="2" fontId="4" fillId="0" borderId="33" xfId="0" applyNumberFormat="1" applyFont="1" applyBorder="1" applyAlignment="1" applyProtection="1">
      <alignment horizontal="center" vertical="center"/>
      <protection hidden="1"/>
    </xf>
    <xf numFmtId="2" fontId="4"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lignment horizontal="center" vertical="center" wrapText="1"/>
    </xf>
    <xf numFmtId="2" fontId="9" fillId="0" borderId="38"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4" fillId="0" borderId="27" xfId="0" applyNumberFormat="1" applyFont="1" applyBorder="1" applyAlignment="1" applyProtection="1">
      <alignment horizontal="center" vertical="center"/>
      <protection hidden="1"/>
    </xf>
    <xf numFmtId="2" fontId="4" fillId="0" borderId="33" xfId="0" applyNumberFormat="1" applyFont="1" applyBorder="1" applyAlignment="1">
      <alignment horizontal="center"/>
    </xf>
    <xf numFmtId="2" fontId="4" fillId="0" borderId="23" xfId="0" applyNumberFormat="1" applyFont="1" applyBorder="1" applyAlignment="1">
      <alignment horizontal="center" vertical="center"/>
    </xf>
    <xf numFmtId="0" fontId="0" fillId="0" borderId="23" xfId="0" applyFont="1" applyBorder="1"/>
    <xf numFmtId="0" fontId="0" fillId="0" borderId="33" xfId="0" applyFont="1" applyBorder="1"/>
    <xf numFmtId="2" fontId="4" fillId="0" borderId="27" xfId="0" applyNumberFormat="1" applyFont="1" applyBorder="1" applyAlignment="1">
      <alignment horizontal="center" vertical="center" wrapText="1"/>
    </xf>
    <xf numFmtId="2" fontId="12" fillId="0" borderId="38" xfId="0" applyNumberFormat="1" applyFont="1" applyBorder="1" applyAlignment="1">
      <alignment horizontal="center" vertical="center"/>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3" xfId="0" applyNumberFormat="1" applyFont="1" applyBorder="1" applyAlignment="1">
      <alignment horizontal="center" vertical="center"/>
    </xf>
    <xf numFmtId="2" fontId="4" fillId="0" borderId="38" xfId="0" applyNumberFormat="1" applyFont="1" applyBorder="1" applyAlignment="1">
      <alignment horizontal="center"/>
    </xf>
    <xf numFmtId="2" fontId="9" fillId="0" borderId="23" xfId="0" applyNumberFormat="1" applyFont="1" applyBorder="1" applyAlignment="1">
      <alignment horizontal="center" vertical="center" wrapText="1"/>
    </xf>
    <xf numFmtId="2" fontId="4" fillId="0" borderId="33" xfId="0" applyNumberFormat="1" applyFont="1" applyBorder="1" applyAlignment="1">
      <alignment horizontal="center" vertical="center" wrapText="1"/>
    </xf>
    <xf numFmtId="2" fontId="4" fillId="0" borderId="23" xfId="0" applyNumberFormat="1" applyFont="1" applyBorder="1" applyAlignment="1">
      <alignment horizontal="center"/>
    </xf>
    <xf numFmtId="2" fontId="4" fillId="0" borderId="38" xfId="0" applyNumberFormat="1" applyFont="1" applyBorder="1" applyAlignment="1">
      <alignment horizontal="center" vertical="center" wrapText="1"/>
    </xf>
    <xf numFmtId="2" fontId="4" fillId="0" borderId="27" xfId="0" applyNumberFormat="1" applyFont="1" applyBorder="1" applyAlignment="1">
      <alignment horizontal="center" vertical="center"/>
    </xf>
    <xf numFmtId="2" fontId="9" fillId="0" borderId="33" xfId="0" applyNumberFormat="1" applyFont="1" applyBorder="1" applyAlignment="1">
      <alignment horizontal="center" vertical="center" wrapText="1"/>
    </xf>
    <xf numFmtId="2" fontId="4" fillId="0" borderId="27" xfId="0" applyNumberFormat="1" applyFont="1" applyBorder="1" applyAlignment="1">
      <alignment horizontal="center"/>
    </xf>
    <xf numFmtId="2" fontId="9" fillId="0" borderId="27" xfId="0" applyNumberFormat="1" applyFont="1" applyBorder="1" applyAlignment="1">
      <alignment horizontal="center" vertical="center" wrapText="1"/>
    </xf>
    <xf numFmtId="0" fontId="4" fillId="0" borderId="33" xfId="0" applyFont="1" applyFill="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33"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3" xfId="0" applyNumberFormat="1" applyFont="1" applyBorder="1" applyAlignment="1">
      <alignment horizontal="center" vertical="center" wrapText="1"/>
    </xf>
    <xf numFmtId="0" fontId="21" fillId="0" borderId="39" xfId="0" applyFont="1" applyBorder="1"/>
    <xf numFmtId="0" fontId="15" fillId="0" borderId="39" xfId="0" applyFont="1" applyBorder="1"/>
    <xf numFmtId="0" fontId="0" fillId="0" borderId="39" xfId="0" applyFont="1" applyBorder="1"/>
    <xf numFmtId="0" fontId="21" fillId="0" borderId="39" xfId="0" applyFont="1" applyBorder="1" applyAlignment="1">
      <alignment horizontal="center" vertical="center" wrapText="1"/>
    </xf>
    <xf numFmtId="0" fontId="4" fillId="0" borderId="39" xfId="0" applyFont="1" applyBorder="1"/>
    <xf numFmtId="0" fontId="0" fillId="0" borderId="39" xfId="0" applyFont="1" applyFill="1" applyBorder="1" applyAlignment="1">
      <alignment horizontal="center" vertical="center" wrapText="1"/>
    </xf>
    <xf numFmtId="0" fontId="0" fillId="0" borderId="39" xfId="0" applyBorder="1"/>
    <xf numFmtId="0" fontId="4" fillId="0" borderId="39" xfId="0" applyFont="1" applyBorder="1" applyAlignment="1">
      <alignment horizontal="center" vertical="center" wrapText="1"/>
    </xf>
    <xf numFmtId="0" fontId="12" fillId="0" borderId="39" xfId="0" applyFont="1" applyFill="1" applyBorder="1" applyAlignment="1">
      <alignment horizontal="center" vertical="center"/>
    </xf>
    <xf numFmtId="0" fontId="15" fillId="0" borderId="39" xfId="0" applyFont="1" applyBorder="1" applyAlignment="1">
      <alignment horizontal="center" vertical="center"/>
    </xf>
    <xf numFmtId="0" fontId="15" fillId="0" borderId="39" xfId="0" applyNumberFormat="1" applyFont="1" applyFill="1" applyBorder="1" applyAlignment="1" applyProtection="1">
      <alignment horizontal="center" vertical="center" wrapText="1"/>
      <protection locked="0"/>
    </xf>
    <xf numFmtId="0" fontId="5" fillId="0" borderId="39" xfId="0" applyNumberFormat="1" applyFont="1" applyFill="1" applyBorder="1" applyAlignment="1" applyProtection="1">
      <alignment horizontal="center" vertical="center" wrapText="1"/>
      <protection locked="0"/>
    </xf>
    <xf numFmtId="2" fontId="4" fillId="0" borderId="39" xfId="0" applyNumberFormat="1" applyFont="1" applyBorder="1" applyAlignment="1" applyProtection="1">
      <alignment horizontal="center" vertical="center" wrapText="1"/>
      <protection hidden="1"/>
    </xf>
    <xf numFmtId="0" fontId="5" fillId="3" borderId="2" xfId="0" applyFont="1" applyFill="1" applyBorder="1" applyAlignment="1" applyProtection="1">
      <alignment horizontal="left" vertical="top"/>
      <protection hidden="1"/>
    </xf>
    <xf numFmtId="0" fontId="5" fillId="3" borderId="2" xfId="0" applyFont="1" applyFill="1" applyBorder="1" applyAlignment="1" applyProtection="1">
      <alignment horizontal="left" vertical="center"/>
      <protection hidden="1"/>
    </xf>
    <xf numFmtId="0" fontId="5"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5" fillId="5" borderId="2" xfId="0" applyFont="1" applyFill="1" applyBorder="1" applyAlignment="1" applyProtection="1">
      <alignment horizontal="left" vertical="center"/>
      <protection locked="0"/>
    </xf>
    <xf numFmtId="49" fontId="5" fillId="5" borderId="2" xfId="0" applyNumberFormat="1" applyFont="1" applyFill="1" applyBorder="1" applyAlignment="1" applyProtection="1">
      <alignment horizontal="left" vertical="center"/>
      <protection locked="0"/>
    </xf>
    <xf numFmtId="0" fontId="5" fillId="5" borderId="2" xfId="0" applyFont="1" applyFill="1" applyBorder="1" applyAlignment="1" applyProtection="1">
      <alignment vertical="center"/>
      <protection locked="0"/>
    </xf>
    <xf numFmtId="0" fontId="4" fillId="0" borderId="42" xfId="0" applyFont="1" applyBorder="1" applyAlignment="1">
      <alignment horizontal="center" vertical="top"/>
    </xf>
    <xf numFmtId="0" fontId="15"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6" fillId="0" borderId="0" xfId="0" quotePrefix="1" applyFont="1" applyBorder="1" applyProtection="1">
      <protection hidden="1"/>
    </xf>
    <xf numFmtId="2" fontId="11" fillId="0" borderId="22" xfId="0" applyNumberFormat="1" applyFont="1" applyBorder="1" applyAlignment="1">
      <alignment horizontal="center"/>
    </xf>
    <xf numFmtId="0" fontId="15" fillId="0" borderId="4" xfId="0" applyFont="1" applyBorder="1" applyAlignment="1" applyProtection="1">
      <alignment horizontal="center" vertical="center" wrapText="1"/>
      <protection locked="0"/>
    </xf>
    <xf numFmtId="2" fontId="4" fillId="0" borderId="38" xfId="0" applyNumberFormat="1" applyFont="1" applyBorder="1" applyAlignment="1" applyProtection="1">
      <alignment horizontal="center" vertical="center" wrapText="1"/>
      <protection hidden="1"/>
    </xf>
    <xf numFmtId="0" fontId="15" fillId="0" borderId="7" xfId="0" applyNumberFormat="1" applyFont="1" applyBorder="1" applyAlignment="1">
      <alignment horizontal="center" vertical="center" wrapText="1"/>
    </xf>
    <xf numFmtId="49" fontId="15" fillId="0" borderId="4" xfId="0" applyNumberFormat="1" applyFont="1" applyBorder="1" applyAlignment="1">
      <alignment horizontal="center" vertical="center" wrapText="1"/>
    </xf>
    <xf numFmtId="1" fontId="15" fillId="0" borderId="4" xfId="0" applyNumberFormat="1" applyFont="1" applyBorder="1" applyAlignment="1">
      <alignment horizontal="center" vertical="center" wrapText="1"/>
    </xf>
    <xf numFmtId="0" fontId="15" fillId="0" borderId="4" xfId="0" applyNumberFormat="1" applyFont="1" applyBorder="1"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xf>
    <xf numFmtId="0" fontId="23" fillId="0" borderId="0" xfId="0" applyFont="1" applyAlignment="1">
      <alignment horizontal="center" vertical="center"/>
    </xf>
    <xf numFmtId="0" fontId="18" fillId="0" borderId="44" xfId="0" applyFont="1" applyBorder="1"/>
    <xf numFmtId="165" fontId="18" fillId="0" borderId="45" xfId="0" applyNumberFormat="1" applyFont="1" applyBorder="1" applyAlignment="1">
      <alignment horizontal="center"/>
    </xf>
    <xf numFmtId="0" fontId="0" fillId="0" borderId="4" xfId="0" applyFont="1" applyBorder="1" applyAlignment="1">
      <alignment horizontal="center" vertical="center" wrapText="1"/>
    </xf>
    <xf numFmtId="16" fontId="4" fillId="0" borderId="4" xfId="0" applyNumberFormat="1" applyFont="1" applyBorder="1" applyAlignment="1">
      <alignment horizontal="center" vertical="center"/>
    </xf>
    <xf numFmtId="2" fontId="4" fillId="0" borderId="38" xfId="0" applyNumberFormat="1" applyFont="1" applyBorder="1" applyAlignment="1">
      <alignment horizontal="center" vertical="center"/>
    </xf>
    <xf numFmtId="0" fontId="0" fillId="0" borderId="0" xfId="0" applyAlignment="1">
      <alignment vertical="center"/>
    </xf>
    <xf numFmtId="0" fontId="23" fillId="0" borderId="0" xfId="0" applyFont="1" applyAlignment="1">
      <alignment vertical="center"/>
    </xf>
    <xf numFmtId="0" fontId="4" fillId="0" borderId="27" xfId="0" applyFont="1" applyBorder="1" applyAlignment="1">
      <alignment horizontal="center" vertical="center"/>
    </xf>
    <xf numFmtId="0" fontId="4" fillId="0" borderId="2" xfId="0" quotePrefix="1"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17" fontId="4" fillId="0" borderId="18" xfId="0" applyNumberFormat="1" applyFont="1" applyBorder="1" applyAlignment="1">
      <alignment horizontal="center" vertical="center" wrapText="1"/>
    </xf>
    <xf numFmtId="0" fontId="4" fillId="0" borderId="18" xfId="0" applyNumberFormat="1" applyFont="1" applyBorder="1" applyAlignment="1">
      <alignment horizontal="center" vertical="center" wrapText="1"/>
    </xf>
    <xf numFmtId="0" fontId="4" fillId="0" borderId="23" xfId="0" applyFont="1" applyBorder="1" applyAlignment="1">
      <alignment horizontal="center" vertical="center"/>
    </xf>
    <xf numFmtId="0" fontId="1" fillId="0" borderId="18" xfId="0" applyFont="1" applyBorder="1" applyAlignment="1">
      <alignment horizontal="center" vertical="center" wrapText="1"/>
    </xf>
    <xf numFmtId="0" fontId="1" fillId="0" borderId="18" xfId="0" applyFont="1" applyBorder="1" applyAlignment="1">
      <alignment horizontal="center" vertical="center"/>
    </xf>
    <xf numFmtId="0" fontId="21" fillId="0" borderId="18" xfId="0" applyFont="1" applyBorder="1" applyAlignment="1">
      <alignment horizontal="center" vertical="center"/>
    </xf>
    <xf numFmtId="0" fontId="0" fillId="0" borderId="27" xfId="0" applyFont="1" applyBorder="1" applyAlignment="1">
      <alignment horizontal="center" vertical="center"/>
    </xf>
    <xf numFmtId="0" fontId="15" fillId="0" borderId="3" xfId="0" applyFont="1" applyFill="1" applyBorder="1" applyAlignment="1">
      <alignment horizontal="center" vertical="center" wrapText="1"/>
    </xf>
    <xf numFmtId="0" fontId="18" fillId="0" borderId="23" xfId="0" applyFont="1" applyBorder="1" applyAlignment="1">
      <alignment horizontal="center" vertical="center"/>
    </xf>
    <xf numFmtId="0" fontId="21" fillId="0" borderId="27" xfId="0" applyFont="1" applyBorder="1" applyAlignment="1">
      <alignment horizontal="center" vertical="center"/>
    </xf>
    <xf numFmtId="0" fontId="15" fillId="0" borderId="46" xfId="0" applyFont="1" applyBorder="1" applyAlignment="1">
      <alignment horizontal="center" vertical="center" wrapText="1"/>
    </xf>
    <xf numFmtId="0" fontId="15" fillId="0" borderId="47" xfId="0" applyFont="1" applyBorder="1" applyAlignment="1">
      <alignment horizontal="center" vertical="center" wrapText="1"/>
    </xf>
    <xf numFmtId="0" fontId="21" fillId="0" borderId="0" xfId="0" applyFont="1" applyBorder="1"/>
    <xf numFmtId="166" fontId="18" fillId="0" borderId="45" xfId="0" applyNumberFormat="1" applyFont="1" applyBorder="1" applyAlignment="1">
      <alignment horizontal="center"/>
    </xf>
    <xf numFmtId="2" fontId="15" fillId="0" borderId="18" xfId="0" applyNumberFormat="1" applyFont="1" applyBorder="1" applyAlignment="1">
      <alignment horizontal="center" vertical="center" wrapText="1"/>
    </xf>
    <xf numFmtId="0" fontId="15" fillId="0" borderId="4" xfId="0" applyFont="1" applyBorder="1" applyAlignment="1">
      <alignment horizontal="center" vertical="center"/>
    </xf>
    <xf numFmtId="16" fontId="4" fillId="0" borderId="30" xfId="0" quotePrefix="1" applyNumberFormat="1" applyFont="1" applyBorder="1" applyAlignment="1">
      <alignment horizontal="center" wrapText="1"/>
    </xf>
    <xf numFmtId="0" fontId="9" fillId="0" borderId="19" xfId="0" applyFont="1" applyBorder="1" applyAlignment="1">
      <alignment horizontal="center"/>
    </xf>
    <xf numFmtId="0" fontId="9" fillId="0" borderId="20" xfId="0" applyFont="1" applyFill="1" applyBorder="1" applyAlignment="1">
      <alignment horizontal="center" vertical="center" wrapText="1"/>
    </xf>
    <xf numFmtId="2" fontId="9" fillId="0" borderId="48" xfId="0" applyNumberFormat="1" applyFont="1" applyBorder="1" applyAlignment="1">
      <alignment horizontal="center" vertical="center" wrapText="1"/>
    </xf>
    <xf numFmtId="0" fontId="9" fillId="0" borderId="8" xfId="0" applyFont="1" applyBorder="1" applyAlignment="1">
      <alignment horizontal="center"/>
    </xf>
    <xf numFmtId="0" fontId="9" fillId="0" borderId="2" xfId="0" applyFont="1" applyFill="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center" vertical="center"/>
    </xf>
    <xf numFmtId="0" fontId="9" fillId="0" borderId="20" xfId="0" applyFont="1" applyBorder="1" applyAlignment="1">
      <alignment horizontal="center" vertical="center"/>
    </xf>
    <xf numFmtId="49" fontId="15" fillId="0" borderId="6" xfId="0" applyNumberFormat="1" applyFont="1" applyBorder="1" applyAlignment="1">
      <alignment horizontal="center" vertical="center" wrapText="1"/>
    </xf>
    <xf numFmtId="0" fontId="1" fillId="0" borderId="2" xfId="0" applyFont="1" applyBorder="1" applyAlignment="1">
      <alignment horizontal="center" vertical="center"/>
    </xf>
    <xf numFmtId="0" fontId="15" fillId="0" borderId="4" xfId="0" applyFont="1" applyBorder="1" applyAlignment="1">
      <alignment horizontal="left" vertical="center" wrapText="1"/>
    </xf>
    <xf numFmtId="4" fontId="4" fillId="0" borderId="38" xfId="0" applyNumberFormat="1" applyFont="1" applyBorder="1" applyAlignment="1">
      <alignment horizontal="center" vertical="center" wrapText="1"/>
    </xf>
    <xf numFmtId="0" fontId="15" fillId="0" borderId="20" xfId="0" applyFont="1" applyBorder="1" applyAlignment="1">
      <alignment horizontal="left" vertical="center" wrapText="1"/>
    </xf>
    <xf numFmtId="0" fontId="15" fillId="0" borderId="20" xfId="0" applyFont="1" applyBorder="1" applyAlignment="1">
      <alignment horizontal="center" vertical="center" wrapText="1"/>
    </xf>
    <xf numFmtId="4" fontId="4" fillId="0" borderId="48" xfId="0" applyNumberFormat="1" applyFont="1" applyBorder="1" applyAlignment="1">
      <alignment horizontal="center" vertical="center"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2" fillId="0" borderId="40" xfId="0" applyFont="1" applyBorder="1" applyAlignment="1">
      <alignment horizontal="center" vertical="top" wrapText="1"/>
    </xf>
    <xf numFmtId="0" fontId="0" fillId="0" borderId="40" xfId="0" applyBorder="1" applyAlignment="1">
      <alignment horizontal="center" vertical="top" wrapText="1"/>
    </xf>
    <xf numFmtId="0" fontId="24" fillId="0" borderId="0" xfId="0" applyFont="1" applyAlignment="1">
      <alignment horizontal="center" vertical="center"/>
    </xf>
    <xf numFmtId="0" fontId="32"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3" fillId="0" borderId="0" xfId="0" applyFont="1" applyFill="1" applyBorder="1" applyAlignment="1">
      <alignment horizontal="left" vertical="top"/>
    </xf>
    <xf numFmtId="0" fontId="2"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xf>
    <xf numFmtId="0" fontId="11" fillId="0" borderId="0" xfId="0" applyFont="1" applyAlignment="1">
      <alignment horizontal="center"/>
    </xf>
    <xf numFmtId="0" fontId="11" fillId="0" borderId="0" xfId="0" applyFont="1" applyBorder="1" applyAlignment="1">
      <alignment horizontal="center" wrapText="1"/>
    </xf>
    <xf numFmtId="0" fontId="7" fillId="0" borderId="0" xfId="0" applyFont="1" applyBorder="1" applyAlignment="1">
      <alignment horizontal="center" wrapText="1"/>
    </xf>
    <xf numFmtId="0" fontId="11" fillId="0" borderId="0" xfId="0" applyFont="1" applyBorder="1" applyAlignment="1" applyProtection="1">
      <alignment horizontal="center" vertical="center" wrapText="1"/>
      <protection hidden="1"/>
    </xf>
    <xf numFmtId="0" fontId="5" fillId="0" borderId="0" xfId="0" applyFont="1" applyAlignment="1" applyProtection="1">
      <alignment horizontal="left" vertical="center"/>
      <protection hidden="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75"/>
  </cols>
  <sheetData>
    <row r="1" spans="2:12" ht="15.75">
      <c r="B1" s="373" t="s">
        <v>180</v>
      </c>
      <c r="C1" s="374"/>
      <c r="D1" s="374"/>
      <c r="E1" s="374"/>
      <c r="F1" s="374"/>
      <c r="G1" s="374"/>
      <c r="H1" s="374"/>
      <c r="I1" s="374"/>
      <c r="J1" s="374"/>
      <c r="K1" s="374"/>
    </row>
    <row r="2" spans="2:12" ht="15.75">
      <c r="B2" s="374"/>
      <c r="C2" s="374"/>
      <c r="D2" s="374"/>
      <c r="E2" s="374"/>
      <c r="F2" s="374"/>
      <c r="G2" s="374"/>
      <c r="H2" s="374"/>
      <c r="I2" s="374"/>
      <c r="J2" s="374"/>
      <c r="K2" s="374"/>
    </row>
    <row r="3" spans="2:12" ht="90" customHeight="1">
      <c r="B3" s="434" t="s">
        <v>184</v>
      </c>
      <c r="C3" s="434"/>
      <c r="D3" s="434"/>
      <c r="E3" s="434"/>
      <c r="F3" s="434"/>
      <c r="G3" s="434"/>
      <c r="H3" s="434"/>
      <c r="I3" s="434"/>
      <c r="J3" s="434"/>
      <c r="K3" s="434"/>
      <c r="L3" s="434"/>
    </row>
    <row r="4" spans="2:12" ht="135" customHeight="1">
      <c r="B4" s="435" t="s">
        <v>269</v>
      </c>
      <c r="C4" s="435"/>
      <c r="D4" s="435"/>
      <c r="E4" s="435"/>
      <c r="F4" s="435"/>
      <c r="G4" s="435"/>
      <c r="H4" s="435"/>
      <c r="I4" s="435"/>
      <c r="J4" s="435"/>
      <c r="K4" s="435"/>
      <c r="L4" s="435"/>
    </row>
    <row r="5" spans="2:12" ht="60" customHeight="1">
      <c r="B5" s="436" t="s">
        <v>270</v>
      </c>
      <c r="C5" s="436"/>
      <c r="D5" s="436"/>
      <c r="E5" s="436"/>
      <c r="F5" s="436"/>
      <c r="G5" s="436"/>
      <c r="H5" s="436"/>
      <c r="I5" s="436"/>
      <c r="J5" s="436"/>
      <c r="K5" s="436"/>
      <c r="L5" s="436"/>
    </row>
    <row r="6" spans="2:12" ht="60" customHeight="1">
      <c r="B6" s="436" t="s">
        <v>181</v>
      </c>
      <c r="C6" s="436"/>
      <c r="D6" s="436"/>
      <c r="E6" s="436"/>
      <c r="F6" s="436"/>
      <c r="G6" s="436"/>
      <c r="H6" s="436"/>
      <c r="I6" s="436"/>
      <c r="J6" s="436"/>
      <c r="K6" s="436"/>
      <c r="L6" s="436"/>
    </row>
    <row r="7" spans="2:12" ht="60" customHeight="1">
      <c r="B7" s="433" t="s">
        <v>185</v>
      </c>
      <c r="C7" s="433"/>
      <c r="D7" s="433"/>
      <c r="E7" s="433"/>
      <c r="F7" s="433"/>
      <c r="G7" s="433"/>
      <c r="H7" s="433"/>
      <c r="I7" s="433"/>
      <c r="J7" s="433"/>
      <c r="K7" s="433"/>
      <c r="L7" s="433"/>
    </row>
    <row r="8" spans="2:12" ht="15.75">
      <c r="B8" s="374"/>
      <c r="C8" s="374"/>
      <c r="D8" s="374"/>
      <c r="E8" s="374"/>
      <c r="F8" s="374"/>
      <c r="G8" s="374"/>
      <c r="H8" s="374"/>
      <c r="I8" s="374"/>
      <c r="J8" s="374"/>
      <c r="K8" s="374"/>
    </row>
    <row r="9" spans="2:12" ht="15.75">
      <c r="B9" s="374"/>
      <c r="C9" s="374"/>
      <c r="D9" s="374"/>
      <c r="E9" s="374"/>
      <c r="F9" s="374"/>
      <c r="G9" s="374"/>
      <c r="H9" s="374"/>
      <c r="I9" s="374"/>
      <c r="J9" s="374"/>
      <c r="K9" s="374"/>
    </row>
    <row r="10" spans="2:12" ht="15.75">
      <c r="B10" s="374"/>
      <c r="C10" s="374"/>
      <c r="D10" s="374"/>
      <c r="E10" s="374"/>
      <c r="F10" s="374"/>
      <c r="G10" s="374"/>
      <c r="H10" s="374"/>
      <c r="I10" s="374"/>
      <c r="J10" s="374"/>
      <c r="K10" s="374"/>
    </row>
    <row r="11" spans="2:12" ht="15.75">
      <c r="B11" s="374"/>
      <c r="C11" s="374"/>
      <c r="D11" s="374"/>
      <c r="E11" s="374"/>
      <c r="F11" s="374"/>
      <c r="G11" s="374"/>
      <c r="H11" s="374"/>
      <c r="I11" s="374"/>
      <c r="J11" s="374"/>
      <c r="K11" s="374"/>
    </row>
    <row r="12" spans="2:12" ht="15.75">
      <c r="B12" s="374"/>
      <c r="C12" s="374"/>
      <c r="D12" s="374"/>
      <c r="E12" s="374"/>
      <c r="F12" s="374"/>
      <c r="G12" s="374"/>
      <c r="H12" s="374"/>
      <c r="I12" s="374"/>
      <c r="J12" s="374"/>
      <c r="K12" s="374"/>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B11" sqref="B11:E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C16</v>
      </c>
      <c r="B4" s="124"/>
      <c r="C4" s="124"/>
    </row>
    <row r="5" spans="1:12" s="190" customFormat="1">
      <c r="A5" s="124"/>
      <c r="B5" s="124"/>
      <c r="C5" s="124"/>
    </row>
    <row r="6" spans="1:12" ht="15.75">
      <c r="A6" s="450" t="s">
        <v>110</v>
      </c>
      <c r="B6" s="450"/>
      <c r="C6" s="450"/>
      <c r="D6" s="450"/>
      <c r="E6" s="450"/>
      <c r="F6" s="450"/>
      <c r="G6" s="450"/>
      <c r="H6" s="450"/>
      <c r="I6" s="450"/>
    </row>
    <row r="7" spans="1:12" ht="35.25" customHeight="1">
      <c r="A7" s="453"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53"/>
      <c r="C7" s="453"/>
      <c r="D7" s="453"/>
      <c r="E7" s="453"/>
      <c r="F7" s="453"/>
      <c r="G7" s="453"/>
      <c r="H7" s="453"/>
      <c r="I7" s="453"/>
    </row>
    <row r="8" spans="1:12" ht="15.75" thickBot="1">
      <c r="A8" s="71"/>
      <c r="B8" s="71"/>
      <c r="C8" s="71"/>
      <c r="D8" s="71"/>
      <c r="E8" s="71"/>
      <c r="F8" s="71"/>
      <c r="G8" s="71"/>
      <c r="H8" s="71"/>
      <c r="I8" s="71"/>
    </row>
    <row r="9" spans="1:12" ht="30.75" thickBot="1">
      <c r="A9" s="160" t="s">
        <v>55</v>
      </c>
      <c r="B9" s="161" t="s">
        <v>83</v>
      </c>
      <c r="C9" s="161" t="s">
        <v>52</v>
      </c>
      <c r="D9" s="161" t="s">
        <v>57</v>
      </c>
      <c r="E9" s="161" t="s">
        <v>80</v>
      </c>
      <c r="F9" s="162" t="s">
        <v>87</v>
      </c>
      <c r="G9" s="161" t="s">
        <v>58</v>
      </c>
      <c r="H9" s="161" t="s">
        <v>111</v>
      </c>
      <c r="I9" s="163" t="s">
        <v>90</v>
      </c>
      <c r="K9" s="273" t="s">
        <v>108</v>
      </c>
    </row>
    <row r="10" spans="1:12" ht="60">
      <c r="A10" s="166">
        <v>1</v>
      </c>
      <c r="B10" s="167" t="s">
        <v>276</v>
      </c>
      <c r="C10" s="167" t="s">
        <v>283</v>
      </c>
      <c r="D10" s="167" t="s">
        <v>284</v>
      </c>
      <c r="E10" s="167" t="s">
        <v>285</v>
      </c>
      <c r="F10" s="151">
        <v>2015</v>
      </c>
      <c r="G10" s="167">
        <v>85</v>
      </c>
      <c r="H10" s="167">
        <v>8</v>
      </c>
      <c r="I10" s="176">
        <f>10/2</f>
        <v>5</v>
      </c>
      <c r="K10" s="274">
        <v>10</v>
      </c>
      <c r="L10" s="376" t="s">
        <v>248</v>
      </c>
    </row>
    <row r="11" spans="1:12" ht="60">
      <c r="A11" s="168">
        <f>A10+1</f>
        <v>2</v>
      </c>
      <c r="B11" s="115" t="s">
        <v>403</v>
      </c>
      <c r="C11" s="41" t="s">
        <v>400</v>
      </c>
      <c r="D11" s="116" t="s">
        <v>401</v>
      </c>
      <c r="E11" s="41" t="s">
        <v>402</v>
      </c>
      <c r="F11" s="117">
        <v>2017</v>
      </c>
      <c r="G11" s="117">
        <v>112</v>
      </c>
      <c r="H11" s="117">
        <v>7</v>
      </c>
      <c r="I11" s="317">
        <f>10/5</f>
        <v>2</v>
      </c>
      <c r="K11" s="56"/>
    </row>
    <row r="12" spans="1:12">
      <c r="A12" s="169">
        <f t="shared" ref="A12:A19" si="0">A11+1</f>
        <v>3</v>
      </c>
      <c r="B12" s="170"/>
      <c r="C12" s="171"/>
      <c r="D12" s="116"/>
      <c r="E12" s="171"/>
      <c r="F12" s="159"/>
      <c r="G12" s="171"/>
      <c r="H12" s="159"/>
      <c r="I12" s="317"/>
    </row>
    <row r="13" spans="1:12">
      <c r="A13" s="172">
        <f t="shared" si="0"/>
        <v>4</v>
      </c>
      <c r="B13" s="115"/>
      <c r="C13" s="116"/>
      <c r="D13" s="116"/>
      <c r="E13" s="116"/>
      <c r="F13" s="117"/>
      <c r="G13" s="117"/>
      <c r="H13" s="117"/>
      <c r="I13" s="317"/>
    </row>
    <row r="14" spans="1:12">
      <c r="A14" s="168">
        <f t="shared" si="0"/>
        <v>5</v>
      </c>
      <c r="B14" s="115"/>
      <c r="C14" s="41"/>
      <c r="D14" s="116"/>
      <c r="E14" s="41"/>
      <c r="F14" s="117"/>
      <c r="G14" s="117"/>
      <c r="H14" s="117"/>
      <c r="I14" s="317"/>
    </row>
    <row r="15" spans="1:12">
      <c r="A15" s="172">
        <f t="shared" si="0"/>
        <v>6</v>
      </c>
      <c r="B15" s="115"/>
      <c r="C15" s="116"/>
      <c r="D15" s="116"/>
      <c r="E15" s="116"/>
      <c r="F15" s="117"/>
      <c r="G15" s="117"/>
      <c r="H15" s="117"/>
      <c r="I15" s="317"/>
    </row>
    <row r="16" spans="1:12">
      <c r="A16" s="168">
        <f t="shared" si="0"/>
        <v>7</v>
      </c>
      <c r="B16" s="115"/>
      <c r="C16" s="41"/>
      <c r="D16" s="116"/>
      <c r="E16" s="41"/>
      <c r="F16" s="117"/>
      <c r="G16" s="117"/>
      <c r="H16" s="117"/>
      <c r="I16" s="317"/>
    </row>
    <row r="17" spans="1:9">
      <c r="A17" s="169">
        <f t="shared" si="0"/>
        <v>8</v>
      </c>
      <c r="B17" s="170"/>
      <c r="C17" s="171"/>
      <c r="D17" s="116"/>
      <c r="E17" s="171"/>
      <c r="F17" s="159"/>
      <c r="G17" s="171"/>
      <c r="H17" s="159"/>
      <c r="I17" s="317"/>
    </row>
    <row r="18" spans="1:9">
      <c r="A18" s="172">
        <f t="shared" si="0"/>
        <v>9</v>
      </c>
      <c r="B18" s="115"/>
      <c r="C18" s="116"/>
      <c r="D18" s="116"/>
      <c r="E18" s="116"/>
      <c r="F18" s="117"/>
      <c r="G18" s="117"/>
      <c r="H18" s="117"/>
      <c r="I18" s="317"/>
    </row>
    <row r="19" spans="1:9" ht="15.75" thickBot="1">
      <c r="A19" s="173">
        <f t="shared" si="0"/>
        <v>10</v>
      </c>
      <c r="B19" s="120"/>
      <c r="C19" s="121"/>
      <c r="D19" s="157"/>
      <c r="E19" s="174"/>
      <c r="F19" s="174"/>
      <c r="G19" s="175"/>
      <c r="H19" s="175"/>
      <c r="I19" s="326"/>
    </row>
    <row r="20" spans="1:9" ht="16.5" thickBot="1">
      <c r="A20" s="361"/>
      <c r="H20" s="127" t="str">
        <f>"Total "&amp;LEFT(A7,2)</f>
        <v>Total I5</v>
      </c>
      <c r="I20" s="165">
        <f>SUM(I10:I19)</f>
        <v>7</v>
      </c>
    </row>
    <row r="21" spans="1:9" ht="15.75">
      <c r="A21" s="52"/>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C16</v>
      </c>
      <c r="B4" s="124"/>
      <c r="C4" s="124"/>
    </row>
    <row r="5" spans="1:12" s="190" customFormat="1">
      <c r="A5" s="124"/>
      <c r="B5" s="124"/>
      <c r="C5" s="124"/>
    </row>
    <row r="6" spans="1:12" ht="15.75">
      <c r="A6" s="450" t="s">
        <v>110</v>
      </c>
      <c r="B6" s="450"/>
      <c r="C6" s="450"/>
      <c r="D6" s="450"/>
      <c r="E6" s="450"/>
      <c r="F6" s="450"/>
      <c r="G6" s="450"/>
      <c r="H6" s="450"/>
      <c r="I6" s="450"/>
    </row>
    <row r="7" spans="1:12" ht="15.75">
      <c r="A7" s="453" t="str">
        <f>'Descriere indicatori'!B9&amp;". "&amp;'Descriere indicatori'!C9</f>
        <v xml:space="preserve">I6. Articole in extenso în reviste ştiinţifice indexate ERIH şi clasificate în categoria NAT </v>
      </c>
      <c r="B7" s="453"/>
      <c r="C7" s="453"/>
      <c r="D7" s="453"/>
      <c r="E7" s="453"/>
      <c r="F7" s="453"/>
      <c r="G7" s="453"/>
      <c r="H7" s="453"/>
      <c r="I7" s="453"/>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73" t="s">
        <v>108</v>
      </c>
    </row>
    <row r="10" spans="1:12">
      <c r="A10" s="179">
        <v>1</v>
      </c>
      <c r="B10" s="110"/>
      <c r="C10" s="110"/>
      <c r="D10" s="110"/>
      <c r="E10" s="111"/>
      <c r="F10" s="112"/>
      <c r="G10" s="112"/>
      <c r="H10" s="112"/>
      <c r="I10" s="321"/>
      <c r="K10" s="274">
        <v>5</v>
      </c>
      <c r="L10" s="376" t="s">
        <v>248</v>
      </c>
    </row>
    <row r="11" spans="1:12">
      <c r="A11" s="180">
        <f>A10+1</f>
        <v>2</v>
      </c>
      <c r="B11" s="114"/>
      <c r="C11" s="115"/>
      <c r="D11" s="114"/>
      <c r="E11" s="116"/>
      <c r="F11" s="117"/>
      <c r="G11" s="118"/>
      <c r="H11" s="118"/>
      <c r="I11" s="317"/>
      <c r="K11" s="56"/>
    </row>
    <row r="12" spans="1:12">
      <c r="A12" s="180">
        <f t="shared" ref="A12:A19" si="0">A11+1</f>
        <v>3</v>
      </c>
      <c r="B12" s="115"/>
      <c r="C12" s="115"/>
      <c r="D12" s="115"/>
      <c r="E12" s="116"/>
      <c r="F12" s="117"/>
      <c r="G12" s="118"/>
      <c r="H12" s="118"/>
      <c r="I12" s="317"/>
    </row>
    <row r="13" spans="1:12">
      <c r="A13" s="180">
        <f t="shared" si="0"/>
        <v>4</v>
      </c>
      <c r="B13" s="115"/>
      <c r="C13" s="115"/>
      <c r="D13" s="115"/>
      <c r="E13" s="116"/>
      <c r="F13" s="117"/>
      <c r="G13" s="117"/>
      <c r="H13" s="117"/>
      <c r="I13" s="317"/>
    </row>
    <row r="14" spans="1:12">
      <c r="A14" s="180">
        <f t="shared" si="0"/>
        <v>5</v>
      </c>
      <c r="B14" s="115"/>
      <c r="C14" s="115"/>
      <c r="D14" s="115"/>
      <c r="E14" s="116"/>
      <c r="F14" s="117"/>
      <c r="G14" s="117"/>
      <c r="H14" s="117"/>
      <c r="I14" s="317"/>
    </row>
    <row r="15" spans="1:12">
      <c r="A15" s="180">
        <f t="shared" si="0"/>
        <v>6</v>
      </c>
      <c r="B15" s="115"/>
      <c r="C15" s="115"/>
      <c r="D15" s="115"/>
      <c r="E15" s="116"/>
      <c r="F15" s="117"/>
      <c r="G15" s="117"/>
      <c r="H15" s="117"/>
      <c r="I15" s="317"/>
    </row>
    <row r="16" spans="1:12">
      <c r="A16" s="180">
        <f t="shared" si="0"/>
        <v>7</v>
      </c>
      <c r="B16" s="115"/>
      <c r="C16" s="115"/>
      <c r="D16" s="115"/>
      <c r="E16" s="116"/>
      <c r="F16" s="117"/>
      <c r="G16" s="117"/>
      <c r="H16" s="117"/>
      <c r="I16" s="317"/>
    </row>
    <row r="17" spans="1:9">
      <c r="A17" s="180">
        <f t="shared" si="0"/>
        <v>8</v>
      </c>
      <c r="B17" s="115"/>
      <c r="C17" s="115"/>
      <c r="D17" s="115"/>
      <c r="E17" s="116"/>
      <c r="F17" s="117"/>
      <c r="G17" s="117"/>
      <c r="H17" s="117"/>
      <c r="I17" s="317"/>
    </row>
    <row r="18" spans="1:9">
      <c r="A18" s="180">
        <f t="shared" si="0"/>
        <v>9</v>
      </c>
      <c r="B18" s="115"/>
      <c r="C18" s="115"/>
      <c r="D18" s="115"/>
      <c r="E18" s="116"/>
      <c r="F18" s="117"/>
      <c r="G18" s="117"/>
      <c r="H18" s="117"/>
      <c r="I18" s="317"/>
    </row>
    <row r="19" spans="1:9" ht="15.75" thickBot="1">
      <c r="A19" s="181">
        <f t="shared" si="0"/>
        <v>10</v>
      </c>
      <c r="B19" s="120"/>
      <c r="C19" s="120"/>
      <c r="D19" s="120"/>
      <c r="E19" s="121"/>
      <c r="F19" s="122"/>
      <c r="G19" s="122"/>
      <c r="H19" s="122"/>
      <c r="I19" s="318"/>
    </row>
    <row r="20" spans="1:9" ht="15.75" thickBot="1">
      <c r="A20" s="360"/>
      <c r="B20" s="124"/>
      <c r="C20" s="124"/>
      <c r="D20" s="124"/>
      <c r="E20" s="124"/>
      <c r="F20" s="124"/>
      <c r="G20" s="124"/>
      <c r="H20" s="127" t="str">
        <f>"Total "&amp;LEFT(A7,2)</f>
        <v>Total I6</v>
      </c>
      <c r="I20" s="12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I19" sqref="I10:I1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7" t="str">
        <f>'Date initiale'!C3</f>
        <v>Universitatea de Arhitectură și Urbanism "Ion Mincu" București</v>
      </c>
      <c r="B1" s="267"/>
      <c r="C1" s="267"/>
      <c r="D1" s="6"/>
      <c r="E1" s="6"/>
      <c r="F1" s="6"/>
      <c r="G1" s="6"/>
      <c r="H1" s="6"/>
      <c r="I1" s="6"/>
      <c r="J1" s="6"/>
    </row>
    <row r="2" spans="1:12" ht="15.75">
      <c r="A2" s="267" t="str">
        <f>'Date initiale'!B4&amp;" "&amp;'Date initiale'!C4</f>
        <v>Facultatea ARHITECTURA</v>
      </c>
      <c r="B2" s="267"/>
      <c r="C2" s="267"/>
      <c r="D2" s="6"/>
      <c r="E2" s="6"/>
      <c r="F2" s="6"/>
      <c r="G2" s="6"/>
      <c r="H2" s="6"/>
      <c r="I2" s="6"/>
      <c r="J2" s="6"/>
    </row>
    <row r="3" spans="1:12" ht="15.75">
      <c r="A3" s="267" t="str">
        <f>'Date initiale'!B5&amp;" "&amp;'Date initiale'!C5</f>
        <v>Departamentul Sinteza Proiectării de Arhitectură</v>
      </c>
      <c r="B3" s="267"/>
      <c r="C3" s="267"/>
      <c r="D3" s="6"/>
      <c r="E3" s="6"/>
      <c r="F3" s="6"/>
      <c r="G3" s="6"/>
      <c r="H3" s="6"/>
      <c r="I3" s="6"/>
      <c r="J3" s="6"/>
    </row>
    <row r="4" spans="1:12" ht="15.75">
      <c r="A4" s="271" t="str">
        <f>'Date initiale'!C6&amp;", "&amp;'Date initiale'!C7</f>
        <v>Anton, Ionuț, C16</v>
      </c>
      <c r="B4" s="271"/>
      <c r="C4" s="271"/>
      <c r="D4" s="6"/>
      <c r="E4" s="6"/>
      <c r="F4" s="6"/>
      <c r="G4" s="6"/>
      <c r="H4" s="6"/>
      <c r="I4" s="6"/>
      <c r="J4" s="6"/>
    </row>
    <row r="5" spans="1:12" s="190" customFormat="1" ht="15.75">
      <c r="A5" s="271"/>
      <c r="B5" s="271"/>
      <c r="C5" s="271"/>
      <c r="D5" s="6"/>
      <c r="E5" s="6"/>
      <c r="F5" s="6"/>
      <c r="G5" s="6"/>
      <c r="H5" s="6"/>
      <c r="I5" s="6"/>
      <c r="J5" s="6"/>
    </row>
    <row r="6" spans="1:12" ht="15.75">
      <c r="A6" s="454" t="s">
        <v>110</v>
      </c>
      <c r="B6" s="454"/>
      <c r="C6" s="454"/>
      <c r="D6" s="454"/>
      <c r="E6" s="454"/>
      <c r="F6" s="454"/>
      <c r="G6" s="454"/>
      <c r="H6" s="454"/>
      <c r="I6" s="454"/>
      <c r="J6" s="6"/>
    </row>
    <row r="7" spans="1:12" ht="15.75">
      <c r="A7" s="453" t="str">
        <f>'Descriere indicatori'!B10&amp;". "&amp;'Descriere indicatori'!C10</f>
        <v xml:space="preserve">I7. Articole in extenso în reviste ştiinţifice recunoscute în domenii conexe* </v>
      </c>
      <c r="B7" s="453"/>
      <c r="C7" s="453"/>
      <c r="D7" s="453"/>
      <c r="E7" s="453"/>
      <c r="F7" s="453"/>
      <c r="G7" s="453"/>
      <c r="H7" s="453"/>
      <c r="I7" s="453"/>
      <c r="J7" s="6"/>
    </row>
    <row r="8" spans="1:12" ht="16.5" thickBot="1">
      <c r="A8" s="178"/>
      <c r="B8" s="178"/>
      <c r="C8" s="178"/>
      <c r="D8" s="178"/>
      <c r="E8" s="178"/>
      <c r="F8" s="178"/>
      <c r="G8" s="178"/>
      <c r="H8" s="178"/>
      <c r="I8" s="178"/>
      <c r="J8" s="6"/>
    </row>
    <row r="9" spans="1:12" ht="30.75" thickBot="1">
      <c r="A9" s="160" t="s">
        <v>55</v>
      </c>
      <c r="B9" s="161" t="s">
        <v>83</v>
      </c>
      <c r="C9" s="161" t="s">
        <v>52</v>
      </c>
      <c r="D9" s="161" t="s">
        <v>57</v>
      </c>
      <c r="E9" s="161" t="s">
        <v>80</v>
      </c>
      <c r="F9" s="162" t="s">
        <v>87</v>
      </c>
      <c r="G9" s="161" t="s">
        <v>58</v>
      </c>
      <c r="H9" s="161" t="s">
        <v>111</v>
      </c>
      <c r="I9" s="163" t="s">
        <v>90</v>
      </c>
      <c r="J9" s="6"/>
      <c r="K9" s="273" t="s">
        <v>108</v>
      </c>
    </row>
    <row r="10" spans="1:12" ht="30">
      <c r="A10" s="183">
        <v>1</v>
      </c>
      <c r="B10" s="245" t="s">
        <v>272</v>
      </c>
      <c r="C10" s="415" t="s">
        <v>313</v>
      </c>
      <c r="D10" s="245" t="s">
        <v>296</v>
      </c>
      <c r="E10" s="246"/>
      <c r="F10" s="246">
        <v>2011</v>
      </c>
      <c r="G10" s="246" t="s">
        <v>314</v>
      </c>
      <c r="H10" s="246"/>
      <c r="I10" s="340">
        <v>5</v>
      </c>
      <c r="J10" s="6"/>
      <c r="K10" s="274">
        <v>5</v>
      </c>
      <c r="L10" s="376" t="s">
        <v>248</v>
      </c>
    </row>
    <row r="11" spans="1:12" ht="30">
      <c r="A11" s="153">
        <f>A10+1</f>
        <v>2</v>
      </c>
      <c r="B11" s="381" t="s">
        <v>312</v>
      </c>
      <c r="C11" s="116" t="s">
        <v>315</v>
      </c>
      <c r="D11" s="381" t="s">
        <v>296</v>
      </c>
      <c r="E11" s="185"/>
      <c r="F11" s="185">
        <v>2011</v>
      </c>
      <c r="G11" s="416" t="s">
        <v>314</v>
      </c>
      <c r="H11" s="118"/>
      <c r="I11" s="317">
        <f t="shared" ref="I11:I19" si="0">5/2</f>
        <v>2.5</v>
      </c>
      <c r="J11" s="50"/>
      <c r="K11" s="56"/>
    </row>
    <row r="12" spans="1:12" ht="45">
      <c r="A12" s="153">
        <f t="shared" ref="A12:A19" si="1">A11+1</f>
        <v>3</v>
      </c>
      <c r="B12" s="147" t="s">
        <v>276</v>
      </c>
      <c r="C12" s="147" t="s">
        <v>289</v>
      </c>
      <c r="D12" s="147" t="s">
        <v>290</v>
      </c>
      <c r="E12" s="41"/>
      <c r="F12" s="117">
        <v>2013</v>
      </c>
      <c r="G12" s="145" t="s">
        <v>294</v>
      </c>
      <c r="H12" s="118"/>
      <c r="I12" s="317">
        <f t="shared" si="0"/>
        <v>2.5</v>
      </c>
      <c r="J12" s="50"/>
    </row>
    <row r="13" spans="1:12" ht="60">
      <c r="A13" s="153">
        <f t="shared" si="1"/>
        <v>4</v>
      </c>
      <c r="B13" s="147" t="s">
        <v>276</v>
      </c>
      <c r="C13" s="116" t="s">
        <v>291</v>
      </c>
      <c r="D13" s="147" t="s">
        <v>292</v>
      </c>
      <c r="E13" s="185"/>
      <c r="F13" s="117">
        <v>2014</v>
      </c>
      <c r="G13" s="117" t="s">
        <v>293</v>
      </c>
      <c r="H13" s="117"/>
      <c r="I13" s="317">
        <f t="shared" si="0"/>
        <v>2.5</v>
      </c>
      <c r="J13" s="6"/>
    </row>
    <row r="14" spans="1:12" ht="30">
      <c r="A14" s="153">
        <f t="shared" si="1"/>
        <v>5</v>
      </c>
      <c r="B14" s="116" t="s">
        <v>276</v>
      </c>
      <c r="C14" s="116" t="s">
        <v>295</v>
      </c>
      <c r="D14" s="116" t="s">
        <v>296</v>
      </c>
      <c r="E14" s="185"/>
      <c r="F14" s="117">
        <v>2014</v>
      </c>
      <c r="G14" s="117" t="s">
        <v>297</v>
      </c>
      <c r="H14" s="117"/>
      <c r="I14" s="317">
        <f t="shared" si="0"/>
        <v>2.5</v>
      </c>
      <c r="J14" s="6"/>
    </row>
    <row r="15" spans="1:12" ht="30">
      <c r="A15" s="153">
        <f t="shared" si="1"/>
        <v>6</v>
      </c>
      <c r="B15" s="116" t="s">
        <v>276</v>
      </c>
      <c r="C15" s="116" t="s">
        <v>298</v>
      </c>
      <c r="D15" s="116" t="s">
        <v>296</v>
      </c>
      <c r="E15" s="185"/>
      <c r="F15" s="117">
        <v>2014</v>
      </c>
      <c r="G15" s="117" t="s">
        <v>299</v>
      </c>
      <c r="H15" s="117"/>
      <c r="I15" s="317">
        <f t="shared" si="0"/>
        <v>2.5</v>
      </c>
      <c r="J15" s="6"/>
    </row>
    <row r="16" spans="1:12" ht="30">
      <c r="A16" s="153">
        <f t="shared" si="1"/>
        <v>7</v>
      </c>
      <c r="B16" s="116" t="s">
        <v>276</v>
      </c>
      <c r="C16" s="116" t="s">
        <v>300</v>
      </c>
      <c r="D16" s="116" t="s">
        <v>296</v>
      </c>
      <c r="E16" s="185"/>
      <c r="F16" s="117">
        <v>2015</v>
      </c>
      <c r="G16" s="117" t="s">
        <v>301</v>
      </c>
      <c r="H16" s="117"/>
      <c r="I16" s="317">
        <f t="shared" si="0"/>
        <v>2.5</v>
      </c>
      <c r="J16" s="6"/>
    </row>
    <row r="17" spans="1:10" ht="30">
      <c r="A17" s="153">
        <f t="shared" si="1"/>
        <v>8</v>
      </c>
      <c r="B17" s="116" t="s">
        <v>276</v>
      </c>
      <c r="C17" s="116" t="s">
        <v>302</v>
      </c>
      <c r="D17" s="116" t="s">
        <v>296</v>
      </c>
      <c r="E17" s="185"/>
      <c r="F17" s="117">
        <v>2015</v>
      </c>
      <c r="G17" s="117" t="s">
        <v>303</v>
      </c>
      <c r="H17" s="117"/>
      <c r="I17" s="317">
        <f t="shared" si="0"/>
        <v>2.5</v>
      </c>
      <c r="J17" s="6"/>
    </row>
    <row r="18" spans="1:10" ht="30">
      <c r="A18" s="153">
        <f t="shared" si="1"/>
        <v>9</v>
      </c>
      <c r="B18" s="116" t="s">
        <v>276</v>
      </c>
      <c r="C18" s="116" t="s">
        <v>304</v>
      </c>
      <c r="D18" s="116" t="s">
        <v>296</v>
      </c>
      <c r="E18" s="185"/>
      <c r="F18" s="117">
        <v>2015</v>
      </c>
      <c r="G18" s="117" t="s">
        <v>303</v>
      </c>
      <c r="H18" s="117"/>
      <c r="I18" s="317">
        <f t="shared" si="0"/>
        <v>2.5</v>
      </c>
      <c r="J18" s="6"/>
    </row>
    <row r="19" spans="1:10" ht="60.75" thickBot="1">
      <c r="A19" s="182">
        <f t="shared" si="1"/>
        <v>10</v>
      </c>
      <c r="B19" s="121" t="s">
        <v>326</v>
      </c>
      <c r="C19" s="121" t="s">
        <v>305</v>
      </c>
      <c r="D19" s="121" t="s">
        <v>306</v>
      </c>
      <c r="E19" s="187"/>
      <c r="F19" s="122">
        <v>2017</v>
      </c>
      <c r="G19" s="122" t="s">
        <v>307</v>
      </c>
      <c r="H19" s="122"/>
      <c r="I19" s="318">
        <f t="shared" si="0"/>
        <v>2.5</v>
      </c>
      <c r="J19" s="6"/>
    </row>
    <row r="20" spans="1:10" ht="16.5" thickBot="1">
      <c r="A20" s="188"/>
      <c r="B20" s="124"/>
      <c r="C20" s="124"/>
      <c r="D20" s="124"/>
      <c r="E20" s="124"/>
      <c r="F20" s="124"/>
      <c r="G20" s="124"/>
      <c r="H20" s="390" t="str">
        <f>"Total "&amp;LEFT(A7,2)</f>
        <v>Total I7</v>
      </c>
      <c r="I20" s="391">
        <f>SUM(I10:I19)</f>
        <v>27.5</v>
      </c>
      <c r="J20" s="6"/>
    </row>
    <row r="21" spans="1:10">
      <c r="A21" s="43"/>
      <c r="B21" s="43"/>
      <c r="C21" s="43"/>
      <c r="D21" s="43"/>
      <c r="E21" s="43"/>
      <c r="F21" s="43"/>
      <c r="G21" s="43"/>
      <c r="H21" s="43"/>
      <c r="I21" s="44"/>
    </row>
    <row r="22" spans="1:10"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row r="23" spans="1:10">
      <c r="A23" s="45"/>
    </row>
    <row r="24" spans="1:10">
      <c r="A24" s="45"/>
    </row>
  </sheetData>
  <sortState xmlns:xlrd2="http://schemas.microsoft.com/office/spreadsheetml/2017/richdata2" ref="B10:I19">
    <sortCondition ref="F10:F19"/>
  </sortState>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C16</v>
      </c>
      <c r="B4" s="124"/>
      <c r="C4" s="124"/>
    </row>
    <row r="5" spans="1:12" s="190" customFormat="1">
      <c r="A5" s="124"/>
      <c r="B5" s="124"/>
      <c r="C5" s="124"/>
    </row>
    <row r="6" spans="1:12" ht="15.75">
      <c r="A6" s="450" t="s">
        <v>110</v>
      </c>
      <c r="B6" s="450"/>
      <c r="C6" s="450"/>
      <c r="D6" s="450"/>
      <c r="E6" s="450"/>
      <c r="F6" s="450"/>
      <c r="G6" s="450"/>
      <c r="H6" s="450"/>
      <c r="I6" s="450"/>
    </row>
    <row r="7" spans="1:12" ht="15.75">
      <c r="A7" s="453" t="str">
        <f>'Descriere indicatori'!B11&amp;". "&amp;'Descriere indicatori'!C11</f>
        <v xml:space="preserve">I8. Studii in extenso apărute în volume colective publicate la edituri de prestigiu internaţional* </v>
      </c>
      <c r="B7" s="453"/>
      <c r="C7" s="453"/>
      <c r="D7" s="453"/>
      <c r="E7" s="453"/>
      <c r="F7" s="453"/>
      <c r="G7" s="453"/>
      <c r="H7" s="453"/>
      <c r="I7" s="453"/>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73" t="s">
        <v>108</v>
      </c>
    </row>
    <row r="10" spans="1:12">
      <c r="A10" s="109">
        <v>1</v>
      </c>
      <c r="B10" s="110"/>
      <c r="C10" s="110"/>
      <c r="D10" s="110"/>
      <c r="E10" s="111"/>
      <c r="F10" s="112"/>
      <c r="G10" s="112"/>
      <c r="H10" s="112"/>
      <c r="I10" s="321"/>
      <c r="K10" s="274">
        <v>10</v>
      </c>
      <c r="L10" s="376" t="s">
        <v>249</v>
      </c>
    </row>
    <row r="11" spans="1:12">
      <c r="A11" s="172">
        <f>A10+1</f>
        <v>2</v>
      </c>
      <c r="B11" s="170"/>
      <c r="C11" s="115"/>
      <c r="D11" s="170"/>
      <c r="E11" s="116"/>
      <c r="F11" s="117"/>
      <c r="G11" s="117"/>
      <c r="H11" s="117"/>
      <c r="I11" s="317"/>
      <c r="K11" s="56"/>
    </row>
    <row r="12" spans="1:12">
      <c r="A12" s="172">
        <f t="shared" ref="A12:A18" si="0">A11+1</f>
        <v>3</v>
      </c>
      <c r="B12" s="115"/>
      <c r="C12" s="115"/>
      <c r="D12" s="115"/>
      <c r="E12" s="116"/>
      <c r="F12" s="117"/>
      <c r="G12" s="117"/>
      <c r="H12" s="117"/>
      <c r="I12" s="317"/>
    </row>
    <row r="13" spans="1:12">
      <c r="A13" s="172">
        <f t="shared" si="0"/>
        <v>4</v>
      </c>
      <c r="B13" s="115"/>
      <c r="C13" s="115"/>
      <c r="D13" s="115"/>
      <c r="E13" s="116"/>
      <c r="F13" s="117"/>
      <c r="G13" s="117"/>
      <c r="H13" s="117"/>
      <c r="I13" s="317"/>
    </row>
    <row r="14" spans="1:12">
      <c r="A14" s="172">
        <f t="shared" si="0"/>
        <v>5</v>
      </c>
      <c r="B14" s="115"/>
      <c r="C14" s="115"/>
      <c r="D14" s="115"/>
      <c r="E14" s="116"/>
      <c r="F14" s="117"/>
      <c r="G14" s="117"/>
      <c r="H14" s="117"/>
      <c r="I14" s="317"/>
    </row>
    <row r="15" spans="1:12">
      <c r="A15" s="172">
        <f t="shared" si="0"/>
        <v>6</v>
      </c>
      <c r="B15" s="115"/>
      <c r="C15" s="115"/>
      <c r="D15" s="115"/>
      <c r="E15" s="116"/>
      <c r="F15" s="117"/>
      <c r="G15" s="117"/>
      <c r="H15" s="117"/>
      <c r="I15" s="317"/>
    </row>
    <row r="16" spans="1:12">
      <c r="A16" s="172">
        <f t="shared" si="0"/>
        <v>7</v>
      </c>
      <c r="B16" s="115"/>
      <c r="C16" s="115"/>
      <c r="D16" s="115"/>
      <c r="E16" s="116"/>
      <c r="F16" s="117"/>
      <c r="G16" s="117"/>
      <c r="H16" s="117"/>
      <c r="I16" s="317"/>
    </row>
    <row r="17" spans="1:10">
      <c r="A17" s="172">
        <f t="shared" si="0"/>
        <v>8</v>
      </c>
      <c r="B17" s="115"/>
      <c r="C17" s="115"/>
      <c r="D17" s="115"/>
      <c r="E17" s="116"/>
      <c r="F17" s="117"/>
      <c r="G17" s="117"/>
      <c r="H17" s="117"/>
      <c r="I17" s="317"/>
    </row>
    <row r="18" spans="1:10">
      <c r="A18" s="172">
        <f t="shared" si="0"/>
        <v>9</v>
      </c>
      <c r="B18" s="115"/>
      <c r="C18" s="115"/>
      <c r="D18" s="115"/>
      <c r="E18" s="116"/>
      <c r="F18" s="117"/>
      <c r="G18" s="117"/>
      <c r="H18" s="117"/>
      <c r="I18" s="317"/>
    </row>
    <row r="19" spans="1:10" ht="15.75" thickBot="1">
      <c r="A19" s="126">
        <f>A18+1</f>
        <v>10</v>
      </c>
      <c r="B19" s="120"/>
      <c r="C19" s="120"/>
      <c r="D19" s="120"/>
      <c r="E19" s="121"/>
      <c r="F19" s="122"/>
      <c r="G19" s="122"/>
      <c r="H19" s="122"/>
      <c r="I19" s="318"/>
    </row>
    <row r="20" spans="1:10" ht="16.5" thickBot="1">
      <c r="A20" s="359"/>
      <c r="B20" s="124"/>
      <c r="C20" s="124"/>
      <c r="D20" s="124"/>
      <c r="E20" s="124"/>
      <c r="F20" s="124"/>
      <c r="G20" s="124"/>
      <c r="H20" s="127" t="str">
        <f>"Total "&amp;LEFT(A7,2)</f>
        <v>Total I8</v>
      </c>
      <c r="I20" s="128">
        <f>SUM(I10:I19)</f>
        <v>0</v>
      </c>
      <c r="J20" s="6"/>
    </row>
    <row r="22" spans="1:10"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0" customWidth="1"/>
    <col min="8" max="8" width="10" customWidth="1"/>
    <col min="9" max="10"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C16</v>
      </c>
      <c r="B4" s="124"/>
      <c r="C4" s="124"/>
    </row>
    <row r="5" spans="1:12" s="190" customFormat="1">
      <c r="A5" s="124"/>
      <c r="B5" s="124"/>
      <c r="C5" s="124"/>
    </row>
    <row r="6" spans="1:12" ht="15.75">
      <c r="A6" s="450" t="s">
        <v>110</v>
      </c>
      <c r="B6" s="450"/>
      <c r="C6" s="450"/>
      <c r="D6" s="450"/>
      <c r="E6" s="450"/>
      <c r="F6" s="450"/>
      <c r="G6" s="450"/>
      <c r="H6" s="450"/>
      <c r="I6" s="450"/>
    </row>
    <row r="7" spans="1:12" ht="15.75" customHeight="1">
      <c r="A7" s="453" t="str">
        <f>'Descriere indicatori'!B12&amp;". "&amp;'Descriere indicatori'!C12</f>
        <v xml:space="preserve">I9. Studii in extenso apărute în volume colective publicate la edituri de prestigiu naţional* </v>
      </c>
      <c r="B7" s="453"/>
      <c r="C7" s="453"/>
      <c r="D7" s="453"/>
      <c r="E7" s="453"/>
      <c r="F7" s="453"/>
      <c r="G7" s="453"/>
      <c r="H7" s="453"/>
      <c r="I7" s="453"/>
      <c r="J7" s="191"/>
    </row>
    <row r="8" spans="1:12" ht="16.5" thickBot="1">
      <c r="A8" s="189"/>
      <c r="B8" s="189"/>
      <c r="C8" s="189"/>
      <c r="D8" s="189"/>
      <c r="E8" s="189"/>
      <c r="F8" s="189"/>
      <c r="G8" s="177"/>
      <c r="H8" s="189"/>
      <c r="I8" s="189"/>
      <c r="J8" s="189"/>
    </row>
    <row r="9" spans="1:12" ht="30.75" thickBot="1">
      <c r="A9" s="160" t="s">
        <v>55</v>
      </c>
      <c r="B9" s="161" t="s">
        <v>83</v>
      </c>
      <c r="C9" s="161" t="s">
        <v>56</v>
      </c>
      <c r="D9" s="161" t="s">
        <v>57</v>
      </c>
      <c r="E9" s="161" t="s">
        <v>80</v>
      </c>
      <c r="F9" s="162" t="s">
        <v>87</v>
      </c>
      <c r="G9" s="161" t="s">
        <v>58</v>
      </c>
      <c r="H9" s="161" t="s">
        <v>111</v>
      </c>
      <c r="I9" s="163" t="s">
        <v>90</v>
      </c>
      <c r="K9" s="273" t="s">
        <v>108</v>
      </c>
    </row>
    <row r="10" spans="1:12">
      <c r="A10" s="192">
        <v>1</v>
      </c>
      <c r="B10" s="184"/>
      <c r="C10" s="184"/>
      <c r="D10" s="184"/>
      <c r="E10" s="150"/>
      <c r="F10" s="151"/>
      <c r="G10" s="112"/>
      <c r="H10" s="151"/>
      <c r="I10" s="321"/>
      <c r="K10" s="274">
        <v>7</v>
      </c>
      <c r="L10" s="376" t="s">
        <v>249</v>
      </c>
    </row>
    <row r="11" spans="1:12">
      <c r="A11" s="193">
        <f>A10+1</f>
        <v>2</v>
      </c>
      <c r="B11" s="170"/>
      <c r="C11" s="170"/>
      <c r="D11" s="170"/>
      <c r="E11" s="185"/>
      <c r="F11" s="117"/>
      <c r="G11" s="117"/>
      <c r="H11" s="117"/>
      <c r="I11" s="317"/>
      <c r="K11" s="56"/>
    </row>
    <row r="12" spans="1:12">
      <c r="A12" s="193">
        <f t="shared" ref="A12:A19" si="0">A11+1</f>
        <v>3</v>
      </c>
      <c r="B12" s="170"/>
      <c r="C12" s="115"/>
      <c r="D12" s="170"/>
      <c r="E12" s="185"/>
      <c r="F12" s="117"/>
      <c r="G12" s="117"/>
      <c r="H12" s="117"/>
      <c r="I12" s="317"/>
    </row>
    <row r="13" spans="1:12">
      <c r="A13" s="193">
        <f t="shared" si="0"/>
        <v>4</v>
      </c>
      <c r="B13" s="170"/>
      <c r="C13" s="115"/>
      <c r="D13" s="170"/>
      <c r="E13" s="185"/>
      <c r="F13" s="117"/>
      <c r="G13" s="117"/>
      <c r="H13" s="117"/>
      <c r="I13" s="317"/>
    </row>
    <row r="14" spans="1:12">
      <c r="A14" s="193">
        <f t="shared" si="0"/>
        <v>5</v>
      </c>
      <c r="B14" s="194"/>
      <c r="C14" s="194"/>
      <c r="D14" s="194"/>
      <c r="E14" s="194"/>
      <c r="F14" s="194"/>
      <c r="G14" s="117"/>
      <c r="H14" s="194"/>
      <c r="I14" s="328"/>
    </row>
    <row r="15" spans="1:12">
      <c r="A15" s="193">
        <f t="shared" si="0"/>
        <v>6</v>
      </c>
      <c r="B15" s="194"/>
      <c r="C15" s="194"/>
      <c r="D15" s="194"/>
      <c r="E15" s="194"/>
      <c r="F15" s="194"/>
      <c r="G15" s="117"/>
      <c r="H15" s="194"/>
      <c r="I15" s="328"/>
    </row>
    <row r="16" spans="1:12">
      <c r="A16" s="193">
        <f t="shared" si="0"/>
        <v>7</v>
      </c>
      <c r="B16" s="194"/>
      <c r="C16" s="194"/>
      <c r="D16" s="194"/>
      <c r="E16" s="194"/>
      <c r="F16" s="194"/>
      <c r="G16" s="117"/>
      <c r="H16" s="194"/>
      <c r="I16" s="328"/>
    </row>
    <row r="17" spans="1:10">
      <c r="A17" s="193">
        <f t="shared" si="0"/>
        <v>8</v>
      </c>
      <c r="B17" s="194"/>
      <c r="C17" s="194"/>
      <c r="D17" s="194"/>
      <c r="E17" s="194"/>
      <c r="F17" s="194"/>
      <c r="G17" s="117"/>
      <c r="H17" s="194"/>
      <c r="I17" s="328"/>
    </row>
    <row r="18" spans="1:10">
      <c r="A18" s="193">
        <f t="shared" si="0"/>
        <v>9</v>
      </c>
      <c r="B18" s="194"/>
      <c r="C18" s="194"/>
      <c r="D18" s="194"/>
      <c r="E18" s="194"/>
      <c r="F18" s="194"/>
      <c r="G18" s="117"/>
      <c r="H18" s="194"/>
      <c r="I18" s="328"/>
    </row>
    <row r="19" spans="1:10" ht="15.75" thickBot="1">
      <c r="A19" s="155">
        <f t="shared" si="0"/>
        <v>10</v>
      </c>
      <c r="B19" s="195"/>
      <c r="C19" s="195"/>
      <c r="D19" s="195"/>
      <c r="E19" s="195"/>
      <c r="F19" s="195"/>
      <c r="G19" s="122"/>
      <c r="H19" s="195"/>
      <c r="I19" s="329"/>
    </row>
    <row r="20" spans="1:10" s="190" customFormat="1" ht="16.5" thickBot="1">
      <c r="A20" s="359"/>
      <c r="B20" s="124"/>
      <c r="C20" s="124"/>
      <c r="D20" s="124"/>
      <c r="E20" s="124"/>
      <c r="F20" s="124"/>
      <c r="G20" s="124"/>
      <c r="H20" s="127" t="str">
        <f>"Total "&amp;LEFT(A7,2)</f>
        <v>Total I9</v>
      </c>
      <c r="I20" s="128">
        <f>SUM(I10:I19)</f>
        <v>0</v>
      </c>
      <c r="J20" s="6"/>
    </row>
    <row r="22" spans="1:10"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C16</v>
      </c>
      <c r="B4" s="124"/>
      <c r="C4" s="124"/>
    </row>
    <row r="5" spans="1:12" s="190" customFormat="1">
      <c r="A5" s="124"/>
      <c r="B5" s="124"/>
      <c r="C5" s="124"/>
    </row>
    <row r="6" spans="1:12" ht="15.75">
      <c r="A6" s="450" t="s">
        <v>110</v>
      </c>
      <c r="B6" s="450"/>
      <c r="C6" s="450"/>
      <c r="D6" s="450"/>
      <c r="E6" s="450"/>
      <c r="F6" s="450"/>
      <c r="G6" s="450"/>
      <c r="H6" s="450"/>
      <c r="I6" s="450"/>
    </row>
    <row r="7" spans="1:12" ht="39" customHeight="1">
      <c r="A7" s="453" t="str">
        <f>'Descriere indicatori'!B13&amp;". "&amp;'Descriere indicatori'!C13</f>
        <v xml:space="preserve">I10. Studii in extenso apărute în volume colective publicate la edituri recunoscute în domeniu*, precum şi studiile aferente proiectelor* </v>
      </c>
      <c r="B7" s="453"/>
      <c r="C7" s="453"/>
      <c r="D7" s="453"/>
      <c r="E7" s="453"/>
      <c r="F7" s="453"/>
      <c r="G7" s="453"/>
      <c r="H7" s="453"/>
      <c r="I7" s="453"/>
    </row>
    <row r="8" spans="1:12" s="190" customFormat="1" ht="17.25" customHeight="1" thickBot="1">
      <c r="A8" s="38"/>
      <c r="B8" s="189"/>
      <c r="C8" s="189"/>
      <c r="D8" s="189"/>
      <c r="E8" s="189"/>
      <c r="F8" s="189"/>
      <c r="G8" s="189"/>
      <c r="H8" s="189"/>
      <c r="I8" s="189"/>
    </row>
    <row r="9" spans="1:12" ht="30.75" thickBot="1">
      <c r="A9" s="160" t="s">
        <v>55</v>
      </c>
      <c r="B9" s="161" t="s">
        <v>83</v>
      </c>
      <c r="C9" s="161" t="s">
        <v>56</v>
      </c>
      <c r="D9" s="161" t="s">
        <v>57</v>
      </c>
      <c r="E9" s="161" t="s">
        <v>80</v>
      </c>
      <c r="F9" s="162" t="s">
        <v>87</v>
      </c>
      <c r="G9" s="161" t="s">
        <v>58</v>
      </c>
      <c r="H9" s="161" t="s">
        <v>111</v>
      </c>
      <c r="I9" s="163" t="s">
        <v>90</v>
      </c>
      <c r="K9" s="273" t="s">
        <v>108</v>
      </c>
    </row>
    <row r="10" spans="1:12" ht="15.75">
      <c r="A10" s="192">
        <v>1</v>
      </c>
      <c r="B10" s="111"/>
      <c r="C10" s="150"/>
      <c r="D10" s="245"/>
      <c r="E10" s="246"/>
      <c r="F10" s="150"/>
      <c r="G10" s="150"/>
      <c r="H10" s="150"/>
      <c r="I10" s="330"/>
      <c r="J10" s="201"/>
      <c r="K10" s="274" t="s">
        <v>160</v>
      </c>
      <c r="L10" s="376" t="s">
        <v>250</v>
      </c>
    </row>
    <row r="11" spans="1:12" ht="15.75">
      <c r="A11" s="247">
        <f>A10+1</f>
        <v>2</v>
      </c>
      <c r="B11" s="147"/>
      <c r="C11" s="171"/>
      <c r="D11" s="116"/>
      <c r="E11" s="185"/>
      <c r="F11" s="171"/>
      <c r="G11" s="171"/>
      <c r="H11" s="171"/>
      <c r="I11" s="322"/>
      <c r="J11" s="201"/>
      <c r="K11" s="56"/>
      <c r="L11" s="376" t="s">
        <v>251</v>
      </c>
    </row>
    <row r="12" spans="1:12">
      <c r="A12" s="247">
        <f t="shared" ref="A12:A19" si="0">A11+1</f>
        <v>3</v>
      </c>
      <c r="B12" s="147"/>
      <c r="C12" s="147"/>
      <c r="D12" s="147"/>
      <c r="E12" s="41"/>
      <c r="F12" s="117"/>
      <c r="G12" s="117"/>
      <c r="H12" s="117"/>
      <c r="I12" s="317"/>
    </row>
    <row r="13" spans="1:12">
      <c r="A13" s="247">
        <f t="shared" si="0"/>
        <v>4</v>
      </c>
      <c r="B13" s="116"/>
      <c r="C13" s="116"/>
      <c r="D13" s="147"/>
      <c r="E13" s="41"/>
      <c r="F13" s="117"/>
      <c r="G13" s="117"/>
      <c r="H13" s="117"/>
      <c r="I13" s="317"/>
    </row>
    <row r="14" spans="1:12">
      <c r="A14" s="247">
        <f t="shared" si="0"/>
        <v>5</v>
      </c>
      <c r="B14" s="147"/>
      <c r="C14" s="116"/>
      <c r="D14" s="116"/>
      <c r="E14" s="185"/>
      <c r="F14" s="117"/>
      <c r="G14" s="117"/>
      <c r="H14" s="117"/>
      <c r="I14" s="317"/>
    </row>
    <row r="15" spans="1:12">
      <c r="A15" s="247">
        <f t="shared" si="0"/>
        <v>6</v>
      </c>
      <c r="B15" s="170"/>
      <c r="C15" s="170"/>
      <c r="D15" s="170"/>
      <c r="E15" s="185"/>
      <c r="F15" s="117"/>
      <c r="G15" s="117"/>
      <c r="H15" s="117"/>
      <c r="I15" s="317"/>
    </row>
    <row r="16" spans="1:12">
      <c r="A16" s="247">
        <f t="shared" si="0"/>
        <v>7</v>
      </c>
      <c r="B16" s="170"/>
      <c r="C16" s="115"/>
      <c r="D16" s="170"/>
      <c r="E16" s="185"/>
      <c r="F16" s="117"/>
      <c r="G16" s="117"/>
      <c r="H16" s="117"/>
      <c r="I16" s="317"/>
    </row>
    <row r="17" spans="1:9">
      <c r="A17" s="247">
        <f t="shared" si="0"/>
        <v>8</v>
      </c>
      <c r="B17" s="170"/>
      <c r="C17" s="115"/>
      <c r="D17" s="170"/>
      <c r="E17" s="185"/>
      <c r="F17" s="117"/>
      <c r="G17" s="117"/>
      <c r="H17" s="117"/>
      <c r="I17" s="317"/>
    </row>
    <row r="18" spans="1:9">
      <c r="A18" s="247">
        <f t="shared" si="0"/>
        <v>9</v>
      </c>
      <c r="B18" s="185"/>
      <c r="C18" s="41"/>
      <c r="D18" s="41"/>
      <c r="E18" s="41"/>
      <c r="F18" s="117"/>
      <c r="G18" s="117"/>
      <c r="H18" s="117"/>
      <c r="I18" s="317"/>
    </row>
    <row r="19" spans="1:9" ht="15.75" thickBot="1">
      <c r="A19" s="248">
        <f t="shared" si="0"/>
        <v>10</v>
      </c>
      <c r="B19" s="156"/>
      <c r="C19" s="121"/>
      <c r="D19" s="121"/>
      <c r="E19" s="187"/>
      <c r="F19" s="122"/>
      <c r="G19" s="122"/>
      <c r="H19" s="122"/>
      <c r="I19" s="318"/>
    </row>
    <row r="20" spans="1:9" ht="15.75" thickBot="1">
      <c r="A20" s="359"/>
      <c r="B20" s="249"/>
      <c r="C20" s="154"/>
      <c r="D20" s="188"/>
      <c r="E20" s="188"/>
      <c r="F20" s="188"/>
      <c r="G20" s="188"/>
      <c r="H20" s="127" t="str">
        <f>"Total "&amp;LEFT(A7,3)</f>
        <v>Total I10</v>
      </c>
      <c r="I20" s="250">
        <f>SUM(I10:I19)</f>
        <v>0</v>
      </c>
    </row>
    <row r="21" spans="1:9">
      <c r="A21" s="22"/>
      <c r="B21" s="16"/>
      <c r="C21" s="18"/>
      <c r="D21" s="22"/>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row r="23" spans="1:9" ht="48" customHeight="1">
      <c r="A23"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52"/>
      <c r="C23" s="452"/>
      <c r="D23" s="452"/>
      <c r="E23" s="452"/>
      <c r="F23" s="452"/>
      <c r="G23" s="452"/>
      <c r="H23" s="452"/>
      <c r="I23" s="452"/>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4" workbookViewId="0">
      <selection activeCell="I13" sqref="I10:I13"/>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C16</v>
      </c>
      <c r="B4" s="124"/>
      <c r="C4" s="124"/>
    </row>
    <row r="5" spans="1:12" s="190" customFormat="1">
      <c r="A5" s="124"/>
      <c r="B5" s="124"/>
      <c r="C5" s="124"/>
    </row>
    <row r="6" spans="1:12" ht="15.75">
      <c r="A6" s="450" t="s">
        <v>110</v>
      </c>
      <c r="B6" s="450"/>
      <c r="C6" s="450"/>
      <c r="D6" s="450"/>
      <c r="E6" s="450"/>
      <c r="F6" s="450"/>
      <c r="G6" s="450"/>
      <c r="H6" s="450"/>
      <c r="I6" s="450"/>
      <c r="J6" s="39"/>
    </row>
    <row r="7" spans="1:12" ht="39" customHeight="1">
      <c r="A7" s="453"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53"/>
      <c r="C7" s="453"/>
      <c r="D7" s="453"/>
      <c r="E7" s="453"/>
      <c r="F7" s="453"/>
      <c r="G7" s="453"/>
      <c r="H7" s="453"/>
      <c r="I7" s="453"/>
      <c r="J7" s="38"/>
    </row>
    <row r="8" spans="1:12" ht="19.5" customHeight="1" thickBot="1">
      <c r="A8" s="62"/>
      <c r="B8" s="62"/>
      <c r="C8" s="62"/>
      <c r="D8" s="62"/>
      <c r="E8" s="62"/>
      <c r="F8" s="62"/>
      <c r="G8" s="62"/>
      <c r="H8" s="62"/>
      <c r="I8" s="62"/>
      <c r="J8" s="38"/>
    </row>
    <row r="9" spans="1:12" ht="63" customHeight="1" thickBot="1">
      <c r="A9" s="236" t="s">
        <v>55</v>
      </c>
      <c r="B9" s="237" t="s">
        <v>83</v>
      </c>
      <c r="C9" s="238" t="s">
        <v>52</v>
      </c>
      <c r="D9" s="238" t="s">
        <v>134</v>
      </c>
      <c r="E9" s="237" t="s">
        <v>87</v>
      </c>
      <c r="F9" s="238" t="s">
        <v>53</v>
      </c>
      <c r="G9" s="238" t="s">
        <v>79</v>
      </c>
      <c r="H9" s="237" t="s">
        <v>54</v>
      </c>
      <c r="I9" s="244" t="s">
        <v>147</v>
      </c>
      <c r="J9" s="2"/>
      <c r="K9" s="273" t="s">
        <v>108</v>
      </c>
    </row>
    <row r="10" spans="1:12" s="387" customFormat="1" ht="110.25">
      <c r="A10" s="65">
        <v>1</v>
      </c>
      <c r="B10" s="30" t="s">
        <v>272</v>
      </c>
      <c r="C10" s="30" t="s">
        <v>286</v>
      </c>
      <c r="D10" s="30" t="s">
        <v>287</v>
      </c>
      <c r="E10" s="63">
        <v>2012</v>
      </c>
      <c r="F10" s="64" t="s">
        <v>308</v>
      </c>
      <c r="G10" s="30" t="s">
        <v>288</v>
      </c>
      <c r="H10" s="30"/>
      <c r="I10" s="331">
        <f>15</f>
        <v>15</v>
      </c>
      <c r="K10" s="388" t="s">
        <v>161</v>
      </c>
      <c r="L10" s="389" t="s">
        <v>252</v>
      </c>
    </row>
    <row r="11" spans="1:12" ht="47.25">
      <c r="A11" s="66">
        <f>A10+1</f>
        <v>2</v>
      </c>
      <c r="B11" s="134" t="s">
        <v>276</v>
      </c>
      <c r="C11" s="134" t="s">
        <v>330</v>
      </c>
      <c r="D11" s="134" t="s">
        <v>328</v>
      </c>
      <c r="E11" s="134">
        <v>2015</v>
      </c>
      <c r="F11" s="230" t="s">
        <v>329</v>
      </c>
      <c r="G11" s="21" t="s">
        <v>333</v>
      </c>
      <c r="H11" s="20"/>
      <c r="I11" s="332">
        <f>15/2</f>
        <v>7.5</v>
      </c>
      <c r="K11" s="56"/>
    </row>
    <row r="12" spans="1:12" ht="47.25">
      <c r="A12" s="66">
        <f t="shared" ref="A12:A19" si="0">A11+1</f>
        <v>3</v>
      </c>
      <c r="B12" s="134" t="s">
        <v>395</v>
      </c>
      <c r="C12" s="134" t="s">
        <v>327</v>
      </c>
      <c r="D12" s="134" t="s">
        <v>328</v>
      </c>
      <c r="E12" s="134">
        <v>2015</v>
      </c>
      <c r="F12" s="230" t="s">
        <v>329</v>
      </c>
      <c r="G12" s="21" t="s">
        <v>333</v>
      </c>
      <c r="H12" s="20"/>
      <c r="I12" s="332">
        <f>15/2</f>
        <v>7.5</v>
      </c>
    </row>
    <row r="13" spans="1:12" ht="60">
      <c r="A13" s="66">
        <f t="shared" si="0"/>
        <v>4</v>
      </c>
      <c r="B13" s="134" t="s">
        <v>276</v>
      </c>
      <c r="C13" s="134" t="s">
        <v>283</v>
      </c>
      <c r="D13" s="134" t="s">
        <v>331</v>
      </c>
      <c r="E13" s="134">
        <v>2015</v>
      </c>
      <c r="F13" s="207" t="s">
        <v>332</v>
      </c>
      <c r="G13" s="21" t="s">
        <v>333</v>
      </c>
      <c r="H13" s="20"/>
      <c r="I13" s="332">
        <f>15/2</f>
        <v>7.5</v>
      </c>
    </row>
    <row r="14" spans="1:12" ht="15.75">
      <c r="A14" s="66">
        <f t="shared" si="0"/>
        <v>5</v>
      </c>
      <c r="B14" s="115"/>
      <c r="C14" s="41"/>
      <c r="D14" s="116"/>
      <c r="E14" s="41"/>
      <c r="F14" s="21"/>
      <c r="G14" s="21"/>
      <c r="H14" s="21"/>
      <c r="I14" s="332"/>
    </row>
    <row r="15" spans="1:12" ht="15.75">
      <c r="A15" s="66">
        <f t="shared" si="0"/>
        <v>6</v>
      </c>
      <c r="B15" s="20"/>
      <c r="C15" s="21"/>
      <c r="D15" s="21"/>
      <c r="E15" s="20"/>
      <c r="F15" s="20"/>
      <c r="G15" s="20"/>
      <c r="H15" s="20"/>
      <c r="I15" s="332"/>
    </row>
    <row r="16" spans="1:12" ht="15.75">
      <c r="A16" s="66">
        <f t="shared" si="0"/>
        <v>7</v>
      </c>
      <c r="B16" s="20"/>
      <c r="C16" s="20"/>
      <c r="D16" s="21"/>
      <c r="E16" s="20"/>
      <c r="F16" s="20"/>
      <c r="G16" s="21"/>
      <c r="H16" s="20"/>
      <c r="I16" s="332"/>
    </row>
    <row r="17" spans="1:10" ht="15.75">
      <c r="A17" s="66">
        <f t="shared" si="0"/>
        <v>8</v>
      </c>
      <c r="B17" s="21"/>
      <c r="C17" s="21"/>
      <c r="D17" s="21"/>
      <c r="E17" s="20"/>
      <c r="F17" s="20"/>
      <c r="G17" s="21"/>
      <c r="H17" s="20"/>
      <c r="I17" s="332"/>
    </row>
    <row r="18" spans="1:10" ht="15.75">
      <c r="A18" s="66">
        <f t="shared" si="0"/>
        <v>9</v>
      </c>
      <c r="B18" s="21"/>
      <c r="C18" s="21"/>
      <c r="D18" s="21"/>
      <c r="E18" s="21"/>
      <c r="F18" s="28"/>
      <c r="G18" s="23"/>
      <c r="H18" s="21"/>
      <c r="I18" s="333"/>
      <c r="J18" s="24"/>
    </row>
    <row r="19" spans="1:10" ht="16.5" thickBot="1">
      <c r="A19" s="67">
        <f t="shared" si="0"/>
        <v>10</v>
      </c>
      <c r="B19" s="51"/>
      <c r="C19" s="68"/>
      <c r="D19" s="51"/>
      <c r="E19" s="51"/>
      <c r="F19" s="68"/>
      <c r="G19" s="68"/>
      <c r="H19" s="68"/>
      <c r="I19" s="334"/>
    </row>
    <row r="20" spans="1:10" ht="16.5" thickBot="1">
      <c r="A20" s="358"/>
      <c r="C20" s="22"/>
      <c r="D20" s="26"/>
      <c r="E20" s="18"/>
      <c r="H20" s="127" t="str">
        <f>"Total "&amp;LEFT(A7,4)</f>
        <v>Total I11a</v>
      </c>
      <c r="I20" s="380">
        <f>SUM(I10:I19)</f>
        <v>37.5</v>
      </c>
    </row>
    <row r="21" spans="1:10" ht="15.75">
      <c r="A21" s="54"/>
      <c r="C21" s="22"/>
      <c r="D21" s="27"/>
      <c r="E21" s="18"/>
    </row>
    <row r="22" spans="1:10">
      <c r="C22" s="22"/>
      <c r="D22" s="27"/>
      <c r="E22" s="18"/>
      <c r="F22" s="22"/>
      <c r="G22" s="22"/>
    </row>
    <row r="23" spans="1:10">
      <c r="C23" s="22"/>
      <c r="D23" s="26"/>
      <c r="E23" s="18"/>
      <c r="F23" s="22"/>
      <c r="G23" s="22"/>
    </row>
    <row r="24" spans="1:10">
      <c r="C24" s="22"/>
      <c r="D24" s="26"/>
      <c r="E24" s="18"/>
      <c r="F24" s="22"/>
      <c r="G24" s="22"/>
    </row>
    <row r="25" spans="1:10">
      <c r="C25" s="22"/>
      <c r="D25" s="26"/>
      <c r="E25" s="18"/>
      <c r="F25" s="22"/>
      <c r="G25" s="22"/>
    </row>
    <row r="26" spans="1:10">
      <c r="C26" s="22"/>
      <c r="D26" s="16"/>
      <c r="E26" s="18"/>
      <c r="F26" s="22"/>
      <c r="G26" s="22"/>
    </row>
  </sheetData>
  <sortState xmlns:xlrd2="http://schemas.microsoft.com/office/spreadsheetml/2017/richdata2" ref="B10:I13">
    <sortCondition ref="E10:E13"/>
  </sortState>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H11" sqref="H11"/>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0" customWidth="1"/>
    <col min="8" max="8" width="9.7109375" customWidth="1"/>
  </cols>
  <sheetData>
    <row r="1" spans="1:11" ht="15.75">
      <c r="A1" s="267" t="str">
        <f>'Date initiale'!C3</f>
        <v>Universitatea de Arhitectură și Urbanism "Ion Mincu" București</v>
      </c>
      <c r="B1" s="267"/>
      <c r="C1" s="267"/>
      <c r="D1" s="17"/>
    </row>
    <row r="2" spans="1:11" ht="15.75">
      <c r="A2" s="267" t="str">
        <f>'Date initiale'!B4&amp;" "&amp;'Date initiale'!C4</f>
        <v>Facultatea ARHITECTURA</v>
      </c>
      <c r="B2" s="267"/>
      <c r="C2" s="267"/>
      <c r="D2" s="17"/>
    </row>
    <row r="3" spans="1:11" ht="15.75">
      <c r="A3" s="267" t="str">
        <f>'Date initiale'!B5&amp;" "&amp;'Date initiale'!C5</f>
        <v>Departamentul Sinteza Proiectării de Arhitectură</v>
      </c>
      <c r="B3" s="267"/>
      <c r="C3" s="267"/>
      <c r="D3" s="17"/>
    </row>
    <row r="4" spans="1:11">
      <c r="A4" s="124" t="str">
        <f>'Date initiale'!C6&amp;", "&amp;'Date initiale'!C7</f>
        <v>Anton, Ionuț, C16</v>
      </c>
      <c r="B4" s="124"/>
      <c r="C4" s="124"/>
    </row>
    <row r="5" spans="1:11" s="190" customFormat="1">
      <c r="A5" s="124"/>
      <c r="B5" s="124"/>
      <c r="C5" s="124"/>
    </row>
    <row r="6" spans="1:11" ht="15.75">
      <c r="A6" s="450" t="s">
        <v>110</v>
      </c>
      <c r="B6" s="450"/>
      <c r="C6" s="450"/>
      <c r="D6" s="450"/>
      <c r="E6" s="450"/>
      <c r="F6" s="450"/>
      <c r="G6" s="450"/>
      <c r="H6" s="450"/>
      <c r="I6" s="39"/>
      <c r="J6" s="39"/>
    </row>
    <row r="7" spans="1:11" ht="48" customHeight="1">
      <c r="A7" s="453"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53"/>
      <c r="C7" s="453"/>
      <c r="D7" s="453"/>
      <c r="E7" s="453"/>
      <c r="F7" s="453"/>
      <c r="G7" s="453"/>
      <c r="H7" s="453"/>
      <c r="I7" s="191"/>
      <c r="J7" s="191"/>
    </row>
    <row r="8" spans="1:11" ht="21.75" customHeight="1" thickBot="1">
      <c r="A8" s="60"/>
      <c r="B8" s="60"/>
      <c r="C8" s="60"/>
      <c r="D8" s="60"/>
      <c r="E8" s="60"/>
      <c r="F8" s="60"/>
      <c r="G8" s="60"/>
      <c r="H8" s="60"/>
    </row>
    <row r="9" spans="1:11" ht="30.75" thickBot="1">
      <c r="A9" s="160" t="s">
        <v>55</v>
      </c>
      <c r="B9" s="220" t="s">
        <v>83</v>
      </c>
      <c r="C9" s="220" t="s">
        <v>136</v>
      </c>
      <c r="D9" s="220" t="s">
        <v>137</v>
      </c>
      <c r="E9" s="220" t="s">
        <v>75</v>
      </c>
      <c r="F9" s="220" t="s">
        <v>76</v>
      </c>
      <c r="G9" s="239" t="s">
        <v>135</v>
      </c>
      <c r="H9" s="244" t="s">
        <v>147</v>
      </c>
      <c r="J9" s="273" t="s">
        <v>108</v>
      </c>
    </row>
    <row r="10" spans="1:11" ht="60">
      <c r="A10" s="202">
        <v>1</v>
      </c>
      <c r="B10" s="133" t="s">
        <v>326</v>
      </c>
      <c r="C10" s="134" t="s">
        <v>398</v>
      </c>
      <c r="D10" s="133" t="s">
        <v>399</v>
      </c>
      <c r="E10" s="134">
        <v>2019</v>
      </c>
      <c r="F10" s="205"/>
      <c r="G10" s="417" t="s">
        <v>404</v>
      </c>
      <c r="H10" s="335">
        <f>10/2</f>
        <v>5</v>
      </c>
      <c r="J10" s="274" t="s">
        <v>253</v>
      </c>
      <c r="K10" s="376" t="s">
        <v>256</v>
      </c>
    </row>
    <row r="11" spans="1:11">
      <c r="A11" s="206">
        <f>A10+1</f>
        <v>2</v>
      </c>
      <c r="B11" s="134"/>
      <c r="C11" s="134"/>
      <c r="D11" s="134"/>
      <c r="E11" s="134"/>
      <c r="F11" s="207"/>
      <c r="G11" s="208"/>
      <c r="H11" s="322"/>
      <c r="J11" s="274" t="s">
        <v>254</v>
      </c>
    </row>
    <row r="12" spans="1:11" ht="15.75">
      <c r="A12" s="206">
        <f t="shared" ref="A12:A19" si="0">A11+1</f>
        <v>3</v>
      </c>
      <c r="B12" s="210"/>
      <c r="C12" s="210"/>
      <c r="D12" s="210"/>
      <c r="E12" s="210"/>
      <c r="F12" s="211"/>
      <c r="G12" s="212"/>
      <c r="H12" s="336"/>
      <c r="I12" s="25"/>
      <c r="J12" s="274" t="s">
        <v>255</v>
      </c>
    </row>
    <row r="13" spans="1:11" ht="15.75">
      <c r="A13" s="206">
        <f t="shared" si="0"/>
        <v>4</v>
      </c>
      <c r="B13" s="134"/>
      <c r="C13" s="134"/>
      <c r="D13" s="134"/>
      <c r="E13" s="134"/>
      <c r="F13" s="207"/>
      <c r="G13" s="208"/>
      <c r="H13" s="322"/>
      <c r="I13" s="25"/>
    </row>
    <row r="14" spans="1:11" s="190" customFormat="1">
      <c r="A14" s="206">
        <f t="shared" si="0"/>
        <v>5</v>
      </c>
      <c r="B14" s="134"/>
      <c r="C14" s="134"/>
      <c r="D14" s="134"/>
      <c r="E14" s="134"/>
      <c r="F14" s="207"/>
      <c r="G14" s="208"/>
      <c r="H14" s="322"/>
    </row>
    <row r="15" spans="1:11" s="190" customFormat="1" ht="15.75">
      <c r="A15" s="206">
        <f t="shared" si="0"/>
        <v>6</v>
      </c>
      <c r="B15" s="134"/>
      <c r="C15" s="134"/>
      <c r="D15" s="134"/>
      <c r="E15" s="134"/>
      <c r="F15" s="207"/>
      <c r="G15" s="208"/>
      <c r="H15" s="322"/>
      <c r="I15" s="25"/>
    </row>
    <row r="16" spans="1:11" s="190" customFormat="1">
      <c r="A16" s="206">
        <f t="shared" si="0"/>
        <v>7</v>
      </c>
      <c r="B16" s="134"/>
      <c r="C16" s="134"/>
      <c r="D16" s="134"/>
      <c r="E16" s="134"/>
      <c r="F16" s="207"/>
      <c r="G16" s="208"/>
      <c r="H16" s="322"/>
    </row>
    <row r="17" spans="1:9" s="190" customFormat="1" ht="15.75">
      <c r="A17" s="206">
        <f t="shared" si="0"/>
        <v>8</v>
      </c>
      <c r="B17" s="210"/>
      <c r="C17" s="210"/>
      <c r="D17" s="210"/>
      <c r="E17" s="210"/>
      <c r="F17" s="211"/>
      <c r="G17" s="212"/>
      <c r="H17" s="336"/>
      <c r="I17" s="25"/>
    </row>
    <row r="18" spans="1:9" s="190" customFormat="1" ht="15.75">
      <c r="A18" s="206">
        <f t="shared" si="0"/>
        <v>9</v>
      </c>
      <c r="B18" s="134"/>
      <c r="C18" s="134"/>
      <c r="D18" s="134"/>
      <c r="E18" s="134"/>
      <c r="F18" s="207"/>
      <c r="G18" s="208"/>
      <c r="H18" s="322"/>
      <c r="I18" s="25"/>
    </row>
    <row r="19" spans="1:9" ht="15.75" thickBot="1">
      <c r="A19" s="213">
        <f t="shared" si="0"/>
        <v>10</v>
      </c>
      <c r="B19" s="141"/>
      <c r="C19" s="141"/>
      <c r="D19" s="141"/>
      <c r="E19" s="141"/>
      <c r="F19" s="214"/>
      <c r="G19" s="215"/>
      <c r="H19" s="337"/>
    </row>
    <row r="20" spans="1:9" ht="15.75" thickBot="1">
      <c r="A20" s="357"/>
      <c r="B20" s="217"/>
      <c r="C20" s="217"/>
      <c r="D20" s="217"/>
      <c r="E20" s="217"/>
      <c r="F20" s="218"/>
      <c r="G20" s="164" t="str">
        <f>"Total "&amp;LEFT(A7,4)</f>
        <v>Total I11b</v>
      </c>
      <c r="H20" s="282">
        <f>SUM(H10:H19)</f>
        <v>5</v>
      </c>
    </row>
    <row r="21" spans="1:9" ht="15.75">
      <c r="A21" s="29"/>
      <c r="B21" s="29"/>
      <c r="C21" s="29"/>
      <c r="D21" s="29"/>
      <c r="E21" s="29"/>
      <c r="F21" s="29"/>
      <c r="G21" s="29"/>
      <c r="H21" s="2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6"/>
  <sheetViews>
    <sheetView workbookViewId="0">
      <selection activeCell="G17" sqref="G10:G17"/>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67" t="str">
        <f>'Date initiale'!C3</f>
        <v>Universitatea de Arhitectură și Urbanism "Ion Mincu" București</v>
      </c>
      <c r="B1" s="267"/>
      <c r="C1" s="267"/>
    </row>
    <row r="2" spans="1:10">
      <c r="A2" s="267" t="str">
        <f>'Date initiale'!B4&amp;" "&amp;'Date initiale'!C4</f>
        <v>Facultatea ARHITECTURA</v>
      </c>
      <c r="B2" s="267"/>
      <c r="C2" s="267"/>
    </row>
    <row r="3" spans="1:10">
      <c r="A3" s="267" t="str">
        <f>'Date initiale'!B5&amp;" "&amp;'Date initiale'!C5</f>
        <v>Departamentul Sinteza Proiectării de Arhitectură</v>
      </c>
      <c r="B3" s="267"/>
      <c r="C3" s="267"/>
    </row>
    <row r="4" spans="1:10">
      <c r="A4" s="124" t="str">
        <f>'Date initiale'!C6&amp;", "&amp;'Date initiale'!C7</f>
        <v>Anton, Ionuț, C16</v>
      </c>
      <c r="B4" s="124"/>
      <c r="C4" s="124"/>
    </row>
    <row r="5" spans="1:10" s="190" customFormat="1">
      <c r="A5" s="124"/>
      <c r="B5" s="124"/>
      <c r="C5" s="124"/>
    </row>
    <row r="6" spans="1:10" ht="15.75">
      <c r="A6" s="455" t="s">
        <v>110</v>
      </c>
      <c r="B6" s="455"/>
      <c r="C6" s="455"/>
      <c r="D6" s="455"/>
      <c r="E6" s="455"/>
      <c r="F6" s="455"/>
      <c r="G6" s="455"/>
    </row>
    <row r="7" spans="1:10" ht="15.75">
      <c r="A7" s="453" t="str">
        <f>'Descriere indicatori'!B14&amp;"c. "&amp;'Descriere indicatori'!C16</f>
        <v>I11c. Susţinere comunicare publică în cadrul conferinţelor, colocviilor, seminariilor internaţionale/naţionale</v>
      </c>
      <c r="B7" s="453"/>
      <c r="C7" s="453"/>
      <c r="D7" s="453"/>
      <c r="E7" s="453"/>
      <c r="F7" s="453"/>
      <c r="G7" s="453"/>
      <c r="H7" s="191"/>
    </row>
    <row r="8" spans="1:10" s="190" customFormat="1" ht="16.5" thickBot="1">
      <c r="A8" s="189"/>
      <c r="B8" s="189"/>
      <c r="C8" s="189"/>
      <c r="D8" s="189"/>
      <c r="E8" s="189"/>
      <c r="F8" s="189"/>
      <c r="G8" s="189"/>
      <c r="H8" s="189"/>
    </row>
    <row r="9" spans="1:10" ht="30.75" thickBot="1">
      <c r="A9" s="160" t="s">
        <v>55</v>
      </c>
      <c r="B9" s="220" t="s">
        <v>83</v>
      </c>
      <c r="C9" s="220" t="s">
        <v>73</v>
      </c>
      <c r="D9" s="220" t="s">
        <v>74</v>
      </c>
      <c r="E9" s="220" t="s">
        <v>75</v>
      </c>
      <c r="F9" s="220" t="s">
        <v>76</v>
      </c>
      <c r="G9" s="244" t="s">
        <v>147</v>
      </c>
      <c r="I9" s="273" t="s">
        <v>108</v>
      </c>
    </row>
    <row r="10" spans="1:10" s="395" customFormat="1" ht="30">
      <c r="A10" s="222">
        <v>1</v>
      </c>
      <c r="B10" s="130" t="s">
        <v>311</v>
      </c>
      <c r="C10" s="392" t="s">
        <v>309</v>
      </c>
      <c r="D10" s="223" t="s">
        <v>310</v>
      </c>
      <c r="E10" s="203">
        <v>2010</v>
      </c>
      <c r="F10" s="393">
        <v>42893</v>
      </c>
      <c r="G10" s="394">
        <f>3/2</f>
        <v>1.5</v>
      </c>
      <c r="I10" s="388" t="s">
        <v>163</v>
      </c>
      <c r="J10" s="396" t="s">
        <v>257</v>
      </c>
    </row>
    <row r="11" spans="1:10" ht="45">
      <c r="A11" s="224">
        <f>A10+1</f>
        <v>2</v>
      </c>
      <c r="B11" s="134" t="s">
        <v>272</v>
      </c>
      <c r="C11" s="225" t="s">
        <v>316</v>
      </c>
      <c r="D11" s="226" t="s">
        <v>317</v>
      </c>
      <c r="E11" s="227">
        <v>2012</v>
      </c>
      <c r="F11" s="228" t="s">
        <v>308</v>
      </c>
      <c r="G11" s="338">
        <v>5</v>
      </c>
    </row>
    <row r="12" spans="1:10">
      <c r="A12" s="224">
        <f t="shared" ref="A12:A19" si="0">A11+1</f>
        <v>3</v>
      </c>
      <c r="B12" s="134" t="s">
        <v>272</v>
      </c>
      <c r="C12" s="229" t="s">
        <v>318</v>
      </c>
      <c r="D12" s="227" t="s">
        <v>319</v>
      </c>
      <c r="E12" s="227">
        <v>2012</v>
      </c>
      <c r="F12" s="228">
        <v>43033</v>
      </c>
      <c r="G12" s="338">
        <v>3</v>
      </c>
    </row>
    <row r="13" spans="1:10" ht="30">
      <c r="A13" s="224">
        <f t="shared" si="0"/>
        <v>4</v>
      </c>
      <c r="B13" s="134" t="s">
        <v>276</v>
      </c>
      <c r="C13" s="134" t="s">
        <v>320</v>
      </c>
      <c r="D13" s="134" t="s">
        <v>321</v>
      </c>
      <c r="E13" s="134">
        <v>2012</v>
      </c>
      <c r="F13" s="207" t="s">
        <v>322</v>
      </c>
      <c r="G13" s="338">
        <f>3/2</f>
        <v>1.5</v>
      </c>
    </row>
    <row r="14" spans="1:10" ht="30">
      <c r="A14" s="224">
        <f t="shared" si="0"/>
        <v>5</v>
      </c>
      <c r="B14" s="134" t="s">
        <v>276</v>
      </c>
      <c r="C14" s="134" t="s">
        <v>323</v>
      </c>
      <c r="D14" s="134" t="s">
        <v>324</v>
      </c>
      <c r="E14" s="134">
        <v>214</v>
      </c>
      <c r="F14" s="207" t="s">
        <v>325</v>
      </c>
      <c r="G14" s="338">
        <f>5/2</f>
        <v>2.5</v>
      </c>
    </row>
    <row r="15" spans="1:10" ht="30">
      <c r="A15" s="224">
        <f t="shared" si="0"/>
        <v>6</v>
      </c>
      <c r="B15" s="134" t="s">
        <v>276</v>
      </c>
      <c r="C15" s="134" t="s">
        <v>327</v>
      </c>
      <c r="D15" s="134" t="s">
        <v>328</v>
      </c>
      <c r="E15" s="134">
        <v>2015</v>
      </c>
      <c r="F15" s="230" t="s">
        <v>329</v>
      </c>
      <c r="G15" s="338">
        <f>5/2</f>
        <v>2.5</v>
      </c>
    </row>
    <row r="16" spans="1:10" ht="30">
      <c r="A16" s="224">
        <f t="shared" si="0"/>
        <v>7</v>
      </c>
      <c r="B16" s="134" t="s">
        <v>276</v>
      </c>
      <c r="C16" s="134" t="s">
        <v>330</v>
      </c>
      <c r="D16" s="134" t="s">
        <v>328</v>
      </c>
      <c r="E16" s="134">
        <v>2015</v>
      </c>
      <c r="F16" s="230" t="s">
        <v>329</v>
      </c>
      <c r="G16" s="338">
        <f>5/2</f>
        <v>2.5</v>
      </c>
    </row>
    <row r="17" spans="1:7" ht="45">
      <c r="A17" s="224">
        <f t="shared" si="0"/>
        <v>8</v>
      </c>
      <c r="B17" s="134" t="s">
        <v>276</v>
      </c>
      <c r="C17" s="134" t="s">
        <v>283</v>
      </c>
      <c r="D17" s="134" t="s">
        <v>331</v>
      </c>
      <c r="E17" s="134">
        <v>2015</v>
      </c>
      <c r="F17" s="207" t="s">
        <v>332</v>
      </c>
      <c r="G17" s="338">
        <f>5/2</f>
        <v>2.5</v>
      </c>
    </row>
    <row r="18" spans="1:7">
      <c r="A18" s="224">
        <f t="shared" si="0"/>
        <v>9</v>
      </c>
      <c r="B18" s="134"/>
      <c r="C18" s="134"/>
      <c r="D18" s="134"/>
      <c r="E18" s="134"/>
      <c r="F18" s="207"/>
      <c r="G18" s="322"/>
    </row>
    <row r="19" spans="1:7" ht="15.75" thickBot="1">
      <c r="A19" s="231">
        <f t="shared" si="0"/>
        <v>10</v>
      </c>
      <c r="B19" s="141"/>
      <c r="C19" s="232"/>
      <c r="D19" s="233"/>
      <c r="E19" s="141"/>
      <c r="F19" s="234"/>
      <c r="G19" s="337"/>
    </row>
    <row r="20" spans="1:7" ht="15.75" thickBot="1">
      <c r="A20" s="352"/>
      <c r="B20" s="218"/>
      <c r="C20" s="218"/>
      <c r="D20" s="235"/>
      <c r="E20" s="218"/>
      <c r="F20" s="164" t="str">
        <f>"Total "&amp;LEFT(A7,4)</f>
        <v>Total I11c</v>
      </c>
      <c r="G20" s="165">
        <f>SUM(G10:G19)</f>
        <v>21</v>
      </c>
    </row>
    <row r="21" spans="1:7">
      <c r="D21" s="34"/>
    </row>
    <row r="22" spans="1:7">
      <c r="D22" s="34"/>
    </row>
    <row r="23" spans="1:7">
      <c r="B23" s="34"/>
      <c r="D23" s="34"/>
    </row>
    <row r="24" spans="1:7">
      <c r="B24" s="34"/>
      <c r="D24" s="34"/>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F11" sqref="F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0" customWidth="1"/>
    <col min="7" max="7" width="10" customWidth="1"/>
    <col min="8" max="8" width="9.7109375" customWidth="1"/>
  </cols>
  <sheetData>
    <row r="1" spans="1:11" ht="15.75">
      <c r="A1" s="267" t="str">
        <f>'Date initiale'!C3</f>
        <v>Universitatea de Arhitectură și Urbanism "Ion Mincu" București</v>
      </c>
      <c r="B1" s="267"/>
      <c r="C1" s="267"/>
      <c r="D1" s="17"/>
      <c r="E1" s="17"/>
      <c r="F1" s="17"/>
    </row>
    <row r="2" spans="1:11" ht="15.75">
      <c r="A2" s="267" t="str">
        <f>'Date initiale'!B4&amp;" "&amp;'Date initiale'!C4</f>
        <v>Facultatea ARHITECTURA</v>
      </c>
      <c r="B2" s="267"/>
      <c r="C2" s="267"/>
      <c r="D2" s="17"/>
      <c r="E2" s="17"/>
      <c r="F2" s="17"/>
    </row>
    <row r="3" spans="1:11" ht="15.75">
      <c r="A3" s="267" t="str">
        <f>'Date initiale'!B5&amp;" "&amp;'Date initiale'!C5</f>
        <v>Departamentul Sinteza Proiectării de Arhitectură</v>
      </c>
      <c r="B3" s="267"/>
      <c r="C3" s="267"/>
      <c r="D3" s="17"/>
      <c r="E3" s="17"/>
      <c r="F3" s="17"/>
    </row>
    <row r="4" spans="1:11" ht="15.75">
      <c r="A4" s="268" t="str">
        <f>'Date initiale'!C6&amp;", "&amp;'Date initiale'!C7</f>
        <v>Anton, Ionuț, C16</v>
      </c>
      <c r="B4" s="268"/>
      <c r="C4" s="268"/>
      <c r="D4" s="17"/>
      <c r="E4" s="17"/>
      <c r="F4" s="17"/>
    </row>
    <row r="5" spans="1:11" s="190" customFormat="1" ht="15.75">
      <c r="A5" s="268"/>
      <c r="B5" s="268"/>
      <c r="C5" s="268"/>
      <c r="D5" s="17"/>
      <c r="E5" s="17"/>
      <c r="F5" s="17"/>
    </row>
    <row r="6" spans="1:11" ht="15.75">
      <c r="A6" s="450" t="s">
        <v>110</v>
      </c>
      <c r="B6" s="450"/>
      <c r="C6" s="450"/>
      <c r="D6" s="450"/>
      <c r="E6" s="450"/>
      <c r="F6" s="450"/>
      <c r="G6" s="450"/>
      <c r="H6" s="450"/>
    </row>
    <row r="7" spans="1:11" ht="50.25" customHeight="1">
      <c r="A7" s="453"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53"/>
      <c r="C7" s="453"/>
      <c r="D7" s="453"/>
      <c r="E7" s="453"/>
      <c r="F7" s="453"/>
      <c r="G7" s="453"/>
      <c r="H7" s="453"/>
      <c r="I7" s="32"/>
      <c r="K7" s="32"/>
    </row>
    <row r="8" spans="1:11" ht="16.5" thickBot="1">
      <c r="A8" s="53"/>
      <c r="B8" s="53"/>
      <c r="C8" s="53"/>
      <c r="D8" s="53"/>
      <c r="E8" s="53"/>
      <c r="F8" s="53"/>
      <c r="G8" s="53"/>
      <c r="H8" s="53"/>
    </row>
    <row r="9" spans="1:11" ht="46.5" customHeight="1" thickBot="1">
      <c r="A9" s="160" t="s">
        <v>55</v>
      </c>
      <c r="B9" s="220" t="s">
        <v>72</v>
      </c>
      <c r="C9" s="243" t="s">
        <v>70</v>
      </c>
      <c r="D9" s="243" t="s">
        <v>71</v>
      </c>
      <c r="E9" s="220" t="s">
        <v>139</v>
      </c>
      <c r="F9" s="220" t="s">
        <v>138</v>
      </c>
      <c r="G9" s="243" t="s">
        <v>87</v>
      </c>
      <c r="H9" s="244" t="s">
        <v>147</v>
      </c>
      <c r="J9" s="273" t="s">
        <v>108</v>
      </c>
    </row>
    <row r="10" spans="1:11" ht="30">
      <c r="A10" s="202">
        <v>1</v>
      </c>
      <c r="B10" s="130">
        <v>98</v>
      </c>
      <c r="C10" s="130" t="s">
        <v>405</v>
      </c>
      <c r="D10" s="130" t="s">
        <v>406</v>
      </c>
      <c r="E10" s="130" t="s">
        <v>407</v>
      </c>
      <c r="F10" s="130" t="s">
        <v>396</v>
      </c>
      <c r="G10" s="130">
        <v>2018</v>
      </c>
      <c r="H10" s="339">
        <v>20</v>
      </c>
      <c r="J10" s="274" t="s">
        <v>164</v>
      </c>
      <c r="K10" s="376" t="s">
        <v>258</v>
      </c>
    </row>
    <row r="11" spans="1:11">
      <c r="A11" s="241">
        <f>A10+1</f>
        <v>2</v>
      </c>
      <c r="B11" s="134">
        <v>105</v>
      </c>
      <c r="C11" s="134" t="s">
        <v>408</v>
      </c>
      <c r="D11" s="130" t="s">
        <v>406</v>
      </c>
      <c r="E11" s="134" t="s">
        <v>335</v>
      </c>
      <c r="F11" s="134" t="s">
        <v>365</v>
      </c>
      <c r="G11" s="134">
        <v>2019</v>
      </c>
      <c r="H11" s="322">
        <v>20</v>
      </c>
      <c r="J11" s="56"/>
    </row>
    <row r="12" spans="1:11">
      <c r="A12" s="241">
        <f t="shared" ref="A12:A19" si="0">A11+1</f>
        <v>3</v>
      </c>
      <c r="B12" s="134"/>
      <c r="C12" s="134"/>
      <c r="D12" s="134"/>
      <c r="E12" s="134"/>
      <c r="F12" s="134"/>
      <c r="G12" s="134"/>
      <c r="H12" s="322"/>
    </row>
    <row r="13" spans="1:11">
      <c r="A13" s="241">
        <f t="shared" si="0"/>
        <v>4</v>
      </c>
      <c r="B13" s="207"/>
      <c r="C13" s="134"/>
      <c r="D13" s="134"/>
      <c r="E13" s="134"/>
      <c r="F13" s="134"/>
      <c r="G13" s="134"/>
      <c r="H13" s="322"/>
    </row>
    <row r="14" spans="1:11">
      <c r="A14" s="241">
        <f t="shared" si="0"/>
        <v>5</v>
      </c>
      <c r="B14" s="207"/>
      <c r="C14" s="134"/>
      <c r="D14" s="134"/>
      <c r="E14" s="134"/>
      <c r="F14" s="134"/>
      <c r="G14" s="134"/>
      <c r="H14" s="322"/>
    </row>
    <row r="15" spans="1:11">
      <c r="A15" s="241">
        <f t="shared" si="0"/>
        <v>6</v>
      </c>
      <c r="B15" s="134"/>
      <c r="C15" s="134"/>
      <c r="D15" s="134"/>
      <c r="E15" s="134"/>
      <c r="F15" s="134"/>
      <c r="G15" s="134"/>
      <c r="H15" s="322"/>
    </row>
    <row r="16" spans="1:11" s="190" customFormat="1">
      <c r="A16" s="241">
        <f t="shared" si="0"/>
        <v>7</v>
      </c>
      <c r="B16" s="207"/>
      <c r="C16" s="134"/>
      <c r="D16" s="134"/>
      <c r="E16" s="134"/>
      <c r="F16" s="134"/>
      <c r="G16" s="134"/>
      <c r="H16" s="322"/>
    </row>
    <row r="17" spans="1:8" s="190" customFormat="1">
      <c r="A17" s="241">
        <f t="shared" si="0"/>
        <v>8</v>
      </c>
      <c r="B17" s="134"/>
      <c r="C17" s="134"/>
      <c r="D17" s="134"/>
      <c r="E17" s="134"/>
      <c r="F17" s="134"/>
      <c r="G17" s="134"/>
      <c r="H17" s="322"/>
    </row>
    <row r="18" spans="1:8">
      <c r="A18" s="242">
        <f t="shared" si="0"/>
        <v>9</v>
      </c>
      <c r="B18" s="207"/>
      <c r="C18" s="134"/>
      <c r="D18" s="134"/>
      <c r="E18" s="134"/>
      <c r="F18" s="134"/>
      <c r="G18" s="134"/>
      <c r="H18" s="327"/>
    </row>
    <row r="19" spans="1:8" ht="15.75" thickBot="1">
      <c r="A19" s="231">
        <f t="shared" si="0"/>
        <v>10</v>
      </c>
      <c r="B19" s="234"/>
      <c r="C19" s="232"/>
      <c r="D19" s="141"/>
      <c r="E19" s="141"/>
      <c r="F19" s="141"/>
      <c r="G19" s="141"/>
      <c r="H19" s="337"/>
    </row>
    <row r="20" spans="1:8" ht="15.75" thickBot="1">
      <c r="A20" s="352"/>
      <c r="B20" s="218"/>
      <c r="C20" s="218"/>
      <c r="D20" s="218"/>
      <c r="E20" s="218"/>
      <c r="F20" s="218"/>
      <c r="G20" s="164" t="str">
        <f>"Total "&amp;LEFT(A7,3)</f>
        <v>Total I12</v>
      </c>
      <c r="H20" s="165">
        <f>SUM(H10:H19)</f>
        <v>40</v>
      </c>
    </row>
    <row r="22" spans="1:8"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10" sqref="C10"/>
    </sheetView>
  </sheetViews>
  <sheetFormatPr defaultRowHeight="15"/>
  <cols>
    <col min="1" max="1" width="9.140625" style="190"/>
    <col min="2" max="2" width="28.5703125" customWidth="1"/>
    <col min="3" max="3" width="39" customWidth="1"/>
  </cols>
  <sheetData>
    <row r="1" spans="2:3">
      <c r="B1" s="89" t="s">
        <v>101</v>
      </c>
    </row>
    <row r="3" spans="2:3" ht="31.5">
      <c r="B3" s="363" t="s">
        <v>91</v>
      </c>
      <c r="C3" s="72" t="s">
        <v>102</v>
      </c>
    </row>
    <row r="4" spans="2:3" ht="15.75">
      <c r="B4" s="363" t="s">
        <v>92</v>
      </c>
      <c r="C4" s="367" t="s">
        <v>51</v>
      </c>
    </row>
    <row r="5" spans="2:3" ht="15.75">
      <c r="B5" s="363" t="s">
        <v>93</v>
      </c>
      <c r="C5" s="367" t="s">
        <v>397</v>
      </c>
    </row>
    <row r="6" spans="2:3" ht="15.75">
      <c r="B6" s="364" t="s">
        <v>96</v>
      </c>
      <c r="C6" s="367" t="s">
        <v>272</v>
      </c>
    </row>
    <row r="7" spans="2:3" ht="15.75">
      <c r="B7" s="363" t="s">
        <v>176</v>
      </c>
      <c r="C7" s="367" t="s">
        <v>439</v>
      </c>
    </row>
    <row r="8" spans="2:3" ht="15.75">
      <c r="B8" s="363" t="s">
        <v>105</v>
      </c>
      <c r="C8" s="367" t="s">
        <v>143</v>
      </c>
    </row>
    <row r="9" spans="2:3" ht="15.75">
      <c r="B9" s="365" t="s">
        <v>95</v>
      </c>
      <c r="C9" s="368" t="s">
        <v>438</v>
      </c>
    </row>
    <row r="10" spans="2:3" ht="15" customHeight="1">
      <c r="B10" s="365" t="s">
        <v>94</v>
      </c>
      <c r="C10" s="369"/>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9"/>
  <sheetViews>
    <sheetView topLeftCell="A14" workbookViewId="0">
      <selection activeCell="A27" sqref="A2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0" customWidth="1"/>
    <col min="7" max="7" width="10" customWidth="1"/>
    <col min="8" max="8" width="9.7109375" customWidth="1"/>
  </cols>
  <sheetData>
    <row r="1" spans="1:11" ht="15.75">
      <c r="A1" s="267" t="str">
        <f>'Date initiale'!C3</f>
        <v>Universitatea de Arhitectură și Urbanism "Ion Mincu" București</v>
      </c>
      <c r="B1" s="267"/>
      <c r="C1" s="267"/>
      <c r="D1" s="17"/>
    </row>
    <row r="2" spans="1:11" ht="15.75">
      <c r="A2" s="267" t="str">
        <f>'Date initiale'!B4&amp;" "&amp;'Date initiale'!C4</f>
        <v>Facultatea ARHITECTURA</v>
      </c>
      <c r="B2" s="267"/>
      <c r="C2" s="267"/>
      <c r="D2" s="17"/>
    </row>
    <row r="3" spans="1:11" ht="15.75">
      <c r="A3" s="267" t="str">
        <f>'Date initiale'!B5&amp;" "&amp;'Date initiale'!C5</f>
        <v>Departamentul Sinteza Proiectării de Arhitectură</v>
      </c>
      <c r="B3" s="267"/>
      <c r="C3" s="267"/>
      <c r="D3" s="17"/>
    </row>
    <row r="4" spans="1:11">
      <c r="A4" s="124" t="str">
        <f>'Date initiale'!C6&amp;", "&amp;'Date initiale'!C7</f>
        <v>Anton, Ionuț, C16</v>
      </c>
      <c r="B4" s="124"/>
      <c r="C4" s="124"/>
    </row>
    <row r="5" spans="1:11" s="190" customFormat="1">
      <c r="A5" s="124"/>
      <c r="B5" s="124"/>
      <c r="C5" s="124"/>
    </row>
    <row r="6" spans="1:11" ht="15.75">
      <c r="A6" s="456" t="s">
        <v>110</v>
      </c>
      <c r="B6" s="456"/>
      <c r="C6" s="456"/>
      <c r="D6" s="456"/>
      <c r="E6" s="456"/>
      <c r="F6" s="456"/>
      <c r="G6" s="456"/>
      <c r="H6" s="456"/>
    </row>
    <row r="7" spans="1:11" ht="36" customHeight="1">
      <c r="A7" s="453"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53"/>
      <c r="C7" s="453"/>
      <c r="D7" s="453"/>
      <c r="E7" s="453"/>
      <c r="F7" s="453"/>
      <c r="G7" s="453"/>
      <c r="H7" s="453"/>
    </row>
    <row r="8" spans="1:11" ht="16.5" thickBot="1">
      <c r="A8" s="53"/>
      <c r="B8" s="53"/>
      <c r="C8" s="53"/>
      <c r="D8" s="53"/>
      <c r="E8" s="53"/>
      <c r="F8" s="53"/>
      <c r="G8" s="53"/>
      <c r="H8" s="53"/>
    </row>
    <row r="9" spans="1:11" ht="54" customHeight="1" thickBot="1">
      <c r="A9" s="196" t="s">
        <v>55</v>
      </c>
      <c r="B9" s="220" t="s">
        <v>72</v>
      </c>
      <c r="C9" s="243" t="s">
        <v>70</v>
      </c>
      <c r="D9" s="243" t="s">
        <v>71</v>
      </c>
      <c r="E9" s="220" t="s">
        <v>139</v>
      </c>
      <c r="F9" s="220" t="s">
        <v>138</v>
      </c>
      <c r="G9" s="243" t="s">
        <v>87</v>
      </c>
      <c r="H9" s="244" t="s">
        <v>147</v>
      </c>
      <c r="J9" s="273" t="s">
        <v>108</v>
      </c>
    </row>
    <row r="10" spans="1:11" ht="30">
      <c r="A10" s="253">
        <v>1</v>
      </c>
      <c r="B10" s="423">
        <v>4</v>
      </c>
      <c r="C10" s="423" t="s">
        <v>352</v>
      </c>
      <c r="D10" s="423" t="s">
        <v>353</v>
      </c>
      <c r="E10" s="423" t="s">
        <v>341</v>
      </c>
      <c r="F10" s="423" t="s">
        <v>350</v>
      </c>
      <c r="G10" s="423">
        <v>2006</v>
      </c>
      <c r="H10" s="340">
        <v>15</v>
      </c>
      <c r="J10" s="274" t="s">
        <v>162</v>
      </c>
      <c r="K10" t="s">
        <v>258</v>
      </c>
    </row>
    <row r="11" spans="1:11" ht="45">
      <c r="A11" s="242">
        <f>A10+1</f>
        <v>2</v>
      </c>
      <c r="B11" s="211">
        <v>6</v>
      </c>
      <c r="C11" s="210" t="s">
        <v>351</v>
      </c>
      <c r="D11" s="134" t="s">
        <v>349</v>
      </c>
      <c r="E11" s="134" t="s">
        <v>341</v>
      </c>
      <c r="F11" s="134" t="s">
        <v>350</v>
      </c>
      <c r="G11" s="134">
        <v>2007</v>
      </c>
      <c r="H11" s="327">
        <v>15</v>
      </c>
    </row>
    <row r="12" spans="1:11" ht="45">
      <c r="A12" s="242">
        <f t="shared" ref="A12:A18" si="0">A11+1</f>
        <v>3</v>
      </c>
      <c r="B12" s="207">
        <v>7</v>
      </c>
      <c r="C12" s="134" t="s">
        <v>348</v>
      </c>
      <c r="D12" s="134" t="s">
        <v>349</v>
      </c>
      <c r="E12" s="134" t="s">
        <v>341</v>
      </c>
      <c r="F12" s="134" t="s">
        <v>350</v>
      </c>
      <c r="G12" s="134">
        <v>2008</v>
      </c>
      <c r="H12" s="327">
        <v>15</v>
      </c>
    </row>
    <row r="13" spans="1:11" ht="30">
      <c r="A13" s="242">
        <f t="shared" si="0"/>
        <v>4</v>
      </c>
      <c r="B13" s="424">
        <v>8</v>
      </c>
      <c r="C13" s="422" t="s">
        <v>421</v>
      </c>
      <c r="D13" s="422" t="s">
        <v>419</v>
      </c>
      <c r="E13" s="422" t="s">
        <v>341</v>
      </c>
      <c r="F13" s="422" t="s">
        <v>365</v>
      </c>
      <c r="G13" s="422">
        <v>2008</v>
      </c>
      <c r="H13" s="336">
        <f>15/2</f>
        <v>7.5</v>
      </c>
    </row>
    <row r="14" spans="1:11">
      <c r="A14" s="242">
        <f t="shared" si="0"/>
        <v>5</v>
      </c>
      <c r="B14" s="424">
        <v>9</v>
      </c>
      <c r="C14" s="422" t="s">
        <v>420</v>
      </c>
      <c r="D14" s="422" t="s">
        <v>419</v>
      </c>
      <c r="E14" s="422" t="s">
        <v>341</v>
      </c>
      <c r="F14" s="422" t="s">
        <v>336</v>
      </c>
      <c r="G14" s="422">
        <v>2007</v>
      </c>
      <c r="H14" s="336">
        <v>15</v>
      </c>
    </row>
    <row r="15" spans="1:11" ht="45">
      <c r="A15" s="242">
        <f t="shared" si="0"/>
        <v>6</v>
      </c>
      <c r="B15" s="424">
        <v>16</v>
      </c>
      <c r="C15" s="422" t="s">
        <v>422</v>
      </c>
      <c r="D15" s="422" t="s">
        <v>423</v>
      </c>
      <c r="E15" s="422" t="s">
        <v>341</v>
      </c>
      <c r="F15" s="422" t="s">
        <v>350</v>
      </c>
      <c r="G15" s="422">
        <v>2007</v>
      </c>
      <c r="H15" s="336">
        <v>15</v>
      </c>
    </row>
    <row r="16" spans="1:11">
      <c r="A16" s="242">
        <f t="shared" si="0"/>
        <v>7</v>
      </c>
      <c r="B16" s="424">
        <v>39</v>
      </c>
      <c r="C16" s="422" t="s">
        <v>418</v>
      </c>
      <c r="D16" s="422" t="s">
        <v>419</v>
      </c>
      <c r="E16" s="422" t="s">
        <v>341</v>
      </c>
      <c r="F16" s="422" t="s">
        <v>336</v>
      </c>
      <c r="G16" s="422">
        <v>2008</v>
      </c>
      <c r="H16" s="336">
        <v>15</v>
      </c>
    </row>
    <row r="17" spans="1:8" ht="30">
      <c r="A17" s="242">
        <f t="shared" si="0"/>
        <v>8</v>
      </c>
      <c r="B17" s="424">
        <v>41</v>
      </c>
      <c r="C17" s="422" t="s">
        <v>424</v>
      </c>
      <c r="D17" s="422" t="s">
        <v>419</v>
      </c>
      <c r="E17" s="422" t="s">
        <v>341</v>
      </c>
      <c r="F17" s="422" t="s">
        <v>336</v>
      </c>
      <c r="G17" s="422">
        <v>2009</v>
      </c>
      <c r="H17" s="336">
        <v>15</v>
      </c>
    </row>
    <row r="18" spans="1:8">
      <c r="A18" s="242">
        <f t="shared" si="0"/>
        <v>9</v>
      </c>
      <c r="B18" s="424">
        <v>53</v>
      </c>
      <c r="C18" s="422" t="s">
        <v>425</v>
      </c>
      <c r="D18" s="422" t="s">
        <v>419</v>
      </c>
      <c r="E18" s="422" t="s">
        <v>341</v>
      </c>
      <c r="F18" s="422" t="s">
        <v>336</v>
      </c>
      <c r="G18" s="422">
        <v>2011</v>
      </c>
      <c r="H18" s="336">
        <v>15</v>
      </c>
    </row>
    <row r="19" spans="1:8" s="61" customFormat="1" ht="30">
      <c r="A19" s="421">
        <f t="shared" ref="A19:A26" si="1">A18+1</f>
        <v>10</v>
      </c>
      <c r="B19" s="207">
        <v>54</v>
      </c>
      <c r="C19" s="134" t="s">
        <v>346</v>
      </c>
      <c r="D19" s="134" t="s">
        <v>347</v>
      </c>
      <c r="E19" s="134" t="s">
        <v>341</v>
      </c>
      <c r="F19" s="134" t="s">
        <v>336</v>
      </c>
      <c r="G19" s="134">
        <v>2012</v>
      </c>
      <c r="H19" s="327">
        <v>15</v>
      </c>
    </row>
    <row r="20" spans="1:8" s="61" customFormat="1" ht="30">
      <c r="A20" s="421">
        <f t="shared" si="1"/>
        <v>11</v>
      </c>
      <c r="B20" s="211">
        <v>71</v>
      </c>
      <c r="C20" s="210" t="s">
        <v>344</v>
      </c>
      <c r="D20" s="134" t="s">
        <v>345</v>
      </c>
      <c r="E20" s="134" t="s">
        <v>341</v>
      </c>
      <c r="F20" s="134" t="s">
        <v>336</v>
      </c>
      <c r="G20" s="134">
        <v>2012</v>
      </c>
      <c r="H20" s="327">
        <v>15</v>
      </c>
    </row>
    <row r="21" spans="1:8" s="61" customFormat="1" ht="45">
      <c r="A21" s="421">
        <f t="shared" si="1"/>
        <v>12</v>
      </c>
      <c r="B21" s="207">
        <v>73</v>
      </c>
      <c r="C21" s="134" t="s">
        <v>342</v>
      </c>
      <c r="D21" s="134" t="s">
        <v>343</v>
      </c>
      <c r="E21" s="134" t="s">
        <v>341</v>
      </c>
      <c r="F21" s="134" t="s">
        <v>336</v>
      </c>
      <c r="G21" s="134">
        <v>2015</v>
      </c>
      <c r="H21" s="327">
        <v>15</v>
      </c>
    </row>
    <row r="22" spans="1:8" s="61" customFormat="1" ht="30">
      <c r="A22" s="421">
        <f t="shared" si="1"/>
        <v>13</v>
      </c>
      <c r="B22" s="134">
        <v>82</v>
      </c>
      <c r="C22" s="134" t="s">
        <v>339</v>
      </c>
      <c r="D22" s="134" t="s">
        <v>340</v>
      </c>
      <c r="E22" s="134" t="s">
        <v>341</v>
      </c>
      <c r="F22" s="134" t="s">
        <v>336</v>
      </c>
      <c r="G22" s="134">
        <v>2015</v>
      </c>
      <c r="H22" s="327">
        <v>15</v>
      </c>
    </row>
    <row r="23" spans="1:8" s="61" customFormat="1" ht="30">
      <c r="A23" s="421">
        <f t="shared" si="1"/>
        <v>14</v>
      </c>
      <c r="B23" s="134">
        <v>91</v>
      </c>
      <c r="C23" s="134" t="s">
        <v>337</v>
      </c>
      <c r="D23" s="134" t="s">
        <v>338</v>
      </c>
      <c r="E23" s="134" t="s">
        <v>335</v>
      </c>
      <c r="F23" s="134" t="s">
        <v>396</v>
      </c>
      <c r="G23" s="134">
        <v>2015</v>
      </c>
      <c r="H23" s="327">
        <v>10</v>
      </c>
    </row>
    <row r="24" spans="1:8" s="61" customFormat="1" ht="30">
      <c r="A24" s="421">
        <f t="shared" si="1"/>
        <v>15</v>
      </c>
      <c r="B24" s="134">
        <v>92</v>
      </c>
      <c r="C24" s="134" t="s">
        <v>410</v>
      </c>
      <c r="D24" s="134" t="s">
        <v>334</v>
      </c>
      <c r="E24" s="134" t="s">
        <v>341</v>
      </c>
      <c r="F24" s="134" t="s">
        <v>336</v>
      </c>
      <c r="G24" s="134">
        <v>2016</v>
      </c>
      <c r="H24" s="327">
        <v>15</v>
      </c>
    </row>
    <row r="25" spans="1:8" s="61" customFormat="1" ht="45">
      <c r="A25" s="421">
        <f t="shared" si="1"/>
        <v>16</v>
      </c>
      <c r="B25" s="424">
        <v>102</v>
      </c>
      <c r="C25" s="422" t="s">
        <v>409</v>
      </c>
      <c r="D25" s="422" t="s">
        <v>419</v>
      </c>
      <c r="E25" s="422" t="s">
        <v>335</v>
      </c>
      <c r="F25" s="422" t="s">
        <v>336</v>
      </c>
      <c r="G25" s="422">
        <v>2018</v>
      </c>
      <c r="H25" s="336">
        <v>10</v>
      </c>
    </row>
    <row r="26" spans="1:8" s="61" customFormat="1" ht="45.75" thickBot="1">
      <c r="A26" s="418">
        <f t="shared" si="1"/>
        <v>17</v>
      </c>
      <c r="B26" s="425">
        <v>110</v>
      </c>
      <c r="C26" s="419" t="s">
        <v>411</v>
      </c>
      <c r="D26" s="419" t="s">
        <v>412</v>
      </c>
      <c r="E26" s="419" t="s">
        <v>413</v>
      </c>
      <c r="F26" s="419" t="s">
        <v>336</v>
      </c>
      <c r="G26" s="419">
        <v>2019</v>
      </c>
      <c r="H26" s="420">
        <v>15</v>
      </c>
    </row>
    <row r="27" spans="1:8" ht="15.75" thickBot="1">
      <c r="A27" s="355"/>
      <c r="B27" s="252"/>
      <c r="C27" s="218"/>
      <c r="D27" s="218"/>
      <c r="E27" s="218"/>
      <c r="F27" s="218"/>
      <c r="G27" s="164" t="str">
        <f>"Total "&amp;LEFT(A7,3)</f>
        <v>Total I13</v>
      </c>
      <c r="H27" s="165">
        <f>SUM(H10:H26)</f>
        <v>237.5</v>
      </c>
    </row>
    <row r="29" spans="1:8" ht="53.25" customHeight="1">
      <c r="A29"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9" s="452"/>
      <c r="C29" s="452"/>
      <c r="D29" s="452"/>
      <c r="E29" s="452"/>
      <c r="F29" s="452"/>
      <c r="G29" s="452"/>
      <c r="H29" s="452"/>
    </row>
  </sheetData>
  <sortState xmlns:xlrd2="http://schemas.microsoft.com/office/spreadsheetml/2017/richdata2" ref="B10:H26">
    <sortCondition ref="B10:B26"/>
  </sortState>
  <mergeCells count="3">
    <mergeCell ref="A7:H7"/>
    <mergeCell ref="A6:H6"/>
    <mergeCell ref="A29:H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0" customWidth="1"/>
    <col min="7" max="7" width="10" customWidth="1"/>
    <col min="8" max="8" width="9.7109375" customWidth="1"/>
    <col min="10" max="10" width="10.42578125" customWidth="1"/>
  </cols>
  <sheetData>
    <row r="1" spans="1:11" ht="15.75">
      <c r="A1" s="267" t="str">
        <f>'Date initiale'!C3</f>
        <v>Universitatea de Arhitectură și Urbanism "Ion Mincu" București</v>
      </c>
      <c r="B1" s="267"/>
      <c r="C1" s="267"/>
      <c r="D1" s="17"/>
      <c r="E1" s="17"/>
      <c r="F1" s="17"/>
    </row>
    <row r="2" spans="1:11" ht="15.75">
      <c r="A2" s="267" t="str">
        <f>'Date initiale'!B4&amp;" "&amp;'Date initiale'!C4</f>
        <v>Facultatea ARHITECTURA</v>
      </c>
      <c r="B2" s="267"/>
      <c r="C2" s="267"/>
      <c r="D2" s="17"/>
      <c r="E2" s="17"/>
      <c r="F2" s="17"/>
    </row>
    <row r="3" spans="1:11" ht="15.75">
      <c r="A3" s="267" t="str">
        <f>'Date initiale'!B5&amp;" "&amp;'Date initiale'!C5</f>
        <v>Departamentul Sinteza Proiectării de Arhitectură</v>
      </c>
      <c r="B3" s="267"/>
      <c r="C3" s="267"/>
      <c r="D3" s="17"/>
      <c r="E3" s="17"/>
      <c r="F3" s="17"/>
    </row>
    <row r="4" spans="1:11" ht="15.75">
      <c r="A4" s="268" t="str">
        <f>'Date initiale'!C6&amp;", "&amp;'Date initiale'!C7</f>
        <v>Anton, Ionuț, C16</v>
      </c>
      <c r="B4" s="268"/>
      <c r="C4" s="268"/>
      <c r="D4" s="17"/>
      <c r="E4" s="17"/>
      <c r="F4" s="17"/>
    </row>
    <row r="5" spans="1:11" s="190" customFormat="1" ht="15.75">
      <c r="A5" s="268"/>
      <c r="B5" s="268"/>
      <c r="C5" s="268"/>
      <c r="D5" s="17"/>
      <c r="E5" s="17"/>
      <c r="F5" s="17"/>
    </row>
    <row r="6" spans="1:11" ht="15.75">
      <c r="A6" s="450" t="s">
        <v>110</v>
      </c>
      <c r="B6" s="450"/>
      <c r="C6" s="450"/>
      <c r="D6" s="450"/>
      <c r="E6" s="450"/>
      <c r="F6" s="450"/>
      <c r="G6" s="450"/>
      <c r="H6" s="450"/>
    </row>
    <row r="7" spans="1:11" ht="54" customHeight="1">
      <c r="A7" s="453"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53"/>
      <c r="C7" s="453"/>
      <c r="D7" s="453"/>
      <c r="E7" s="453"/>
      <c r="F7" s="453"/>
      <c r="G7" s="453"/>
      <c r="H7" s="453"/>
    </row>
    <row r="8" spans="1:11" s="190" customFormat="1" ht="16.5" thickBot="1">
      <c r="A8" s="58"/>
      <c r="B8" s="58"/>
      <c r="C8" s="58"/>
      <c r="D8" s="58"/>
      <c r="E8" s="58"/>
      <c r="F8" s="73"/>
      <c r="G8" s="73"/>
      <c r="H8" s="73"/>
    </row>
    <row r="9" spans="1:11" ht="60.75" thickBot="1">
      <c r="A9" s="196" t="s">
        <v>55</v>
      </c>
      <c r="B9" s="220" t="s">
        <v>72</v>
      </c>
      <c r="C9" s="243" t="s">
        <v>70</v>
      </c>
      <c r="D9" s="243" t="s">
        <v>71</v>
      </c>
      <c r="E9" s="220" t="s">
        <v>140</v>
      </c>
      <c r="F9" s="220" t="s">
        <v>138</v>
      </c>
      <c r="G9" s="243" t="s">
        <v>87</v>
      </c>
      <c r="H9" s="244" t="s">
        <v>147</v>
      </c>
      <c r="J9" s="273" t="s">
        <v>108</v>
      </c>
    </row>
    <row r="10" spans="1:11">
      <c r="A10" s="257">
        <v>1</v>
      </c>
      <c r="B10" s="258"/>
      <c r="C10" s="258"/>
      <c r="D10" s="258"/>
      <c r="E10" s="258"/>
      <c r="F10" s="258"/>
      <c r="G10" s="258"/>
      <c r="H10" s="259"/>
      <c r="J10" s="274" t="s">
        <v>165</v>
      </c>
      <c r="K10" s="376" t="s">
        <v>258</v>
      </c>
    </row>
    <row r="11" spans="1:11">
      <c r="A11" s="241">
        <f>A10+1</f>
        <v>2</v>
      </c>
      <c r="B11" s="255"/>
      <c r="C11" s="227"/>
      <c r="D11" s="227"/>
      <c r="E11" s="256"/>
      <c r="F11" s="256"/>
      <c r="G11" s="227"/>
      <c r="H11" s="209"/>
      <c r="J11" s="56"/>
    </row>
    <row r="12" spans="1:11">
      <c r="A12" s="241">
        <f t="shared" ref="A12:A19" si="0">A11+1</f>
        <v>3</v>
      </c>
      <c r="B12" s="207"/>
      <c r="C12" s="134"/>
      <c r="D12" s="134"/>
      <c r="E12" s="134"/>
      <c r="F12" s="134"/>
      <c r="G12" s="134"/>
      <c r="H12" s="209"/>
    </row>
    <row r="13" spans="1:11">
      <c r="A13" s="241">
        <f t="shared" si="0"/>
        <v>4</v>
      </c>
      <c r="B13" s="134"/>
      <c r="C13" s="134"/>
      <c r="D13" s="134"/>
      <c r="E13" s="134"/>
      <c r="F13" s="134"/>
      <c r="G13" s="134"/>
      <c r="H13" s="209"/>
    </row>
    <row r="14" spans="1:11" s="190" customFormat="1">
      <c r="A14" s="241">
        <f t="shared" si="0"/>
        <v>5</v>
      </c>
      <c r="B14" s="207"/>
      <c r="C14" s="134"/>
      <c r="D14" s="134"/>
      <c r="E14" s="134"/>
      <c r="F14" s="134"/>
      <c r="G14" s="134"/>
      <c r="H14" s="209"/>
    </row>
    <row r="15" spans="1:11" s="190" customFormat="1">
      <c r="A15" s="241">
        <f t="shared" si="0"/>
        <v>6</v>
      </c>
      <c r="B15" s="134"/>
      <c r="C15" s="134"/>
      <c r="D15" s="134"/>
      <c r="E15" s="134"/>
      <c r="F15" s="134"/>
      <c r="G15" s="134"/>
      <c r="H15" s="209"/>
    </row>
    <row r="16" spans="1:11" s="190" customFormat="1">
      <c r="A16" s="241">
        <f t="shared" si="0"/>
        <v>7</v>
      </c>
      <c r="B16" s="207"/>
      <c r="C16" s="134"/>
      <c r="D16" s="134"/>
      <c r="E16" s="134"/>
      <c r="F16" s="134"/>
      <c r="G16" s="134"/>
      <c r="H16" s="209"/>
    </row>
    <row r="17" spans="1:8" s="190" customFormat="1">
      <c r="A17" s="241">
        <f t="shared" si="0"/>
        <v>8</v>
      </c>
      <c r="B17" s="134"/>
      <c r="C17" s="134"/>
      <c r="D17" s="134"/>
      <c r="E17" s="134"/>
      <c r="F17" s="134"/>
      <c r="G17" s="134"/>
      <c r="H17" s="209"/>
    </row>
    <row r="18" spans="1:8" s="190" customFormat="1">
      <c r="A18" s="241">
        <f t="shared" si="0"/>
        <v>9</v>
      </c>
      <c r="B18" s="207"/>
      <c r="C18" s="134"/>
      <c r="D18" s="134"/>
      <c r="E18" s="134"/>
      <c r="F18" s="134"/>
      <c r="G18" s="134"/>
      <c r="H18" s="209"/>
    </row>
    <row r="19" spans="1:8" s="190" customFormat="1" ht="15.75" thickBot="1">
      <c r="A19" s="260">
        <f t="shared" si="0"/>
        <v>10</v>
      </c>
      <c r="B19" s="141"/>
      <c r="C19" s="141"/>
      <c r="D19" s="141"/>
      <c r="E19" s="141"/>
      <c r="F19" s="141"/>
      <c r="G19" s="141"/>
      <c r="H19" s="216"/>
    </row>
    <row r="20" spans="1:8" s="190" customFormat="1" ht="15.75" thickBot="1">
      <c r="A20" s="355"/>
      <c r="B20" s="252"/>
      <c r="C20" s="218"/>
      <c r="D20" s="218"/>
      <c r="E20" s="218"/>
      <c r="F20" s="218"/>
      <c r="G20" s="164" t="str">
        <f>"Total "&amp;LEFT(A7,4)</f>
        <v>Total I14a</v>
      </c>
      <c r="H20" s="165">
        <f>SUM(H10:H19)</f>
        <v>0</v>
      </c>
    </row>
    <row r="21" spans="1:8" s="190" customFormat="1"/>
    <row r="22" spans="1:8" s="190" customFormat="1"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row r="40" spans="1:9" ht="15.75" thickBot="1"/>
    <row r="41" spans="1:9" s="190" customFormat="1" ht="54" customHeight="1" thickBot="1">
      <c r="A41" s="219" t="s">
        <v>69</v>
      </c>
      <c r="B41" s="220" t="s">
        <v>72</v>
      </c>
      <c r="C41" s="243" t="s">
        <v>70</v>
      </c>
      <c r="D41" s="243" t="s">
        <v>71</v>
      </c>
      <c r="E41" s="220" t="s">
        <v>139</v>
      </c>
      <c r="F41" s="220" t="s">
        <v>139</v>
      </c>
      <c r="G41" s="220" t="s">
        <v>138</v>
      </c>
      <c r="H41" s="243" t="s">
        <v>87</v>
      </c>
      <c r="I41" s="244"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0" customWidth="1"/>
    <col min="7" max="7" width="10" customWidth="1"/>
    <col min="8" max="8" width="9.7109375" customWidth="1"/>
  </cols>
  <sheetData>
    <row r="1" spans="1:11" ht="15.75">
      <c r="A1" s="270" t="str">
        <f>'Date initiale'!C3</f>
        <v>Universitatea de Arhitectură și Urbanism "Ion Mincu" București</v>
      </c>
      <c r="B1" s="270"/>
      <c r="C1" s="270"/>
      <c r="D1" s="46"/>
      <c r="E1" s="46"/>
      <c r="F1" s="46"/>
      <c r="G1" s="46"/>
      <c r="H1" s="46"/>
    </row>
    <row r="2" spans="1:11" ht="15.75">
      <c r="A2" s="270" t="str">
        <f>'Date initiale'!B4&amp;" "&amp;'Date initiale'!C4</f>
        <v>Facultatea ARHITECTURA</v>
      </c>
      <c r="B2" s="270"/>
      <c r="C2" s="270"/>
      <c r="D2" s="46"/>
      <c r="E2" s="46"/>
      <c r="F2" s="46"/>
      <c r="G2" s="46"/>
      <c r="H2" s="46"/>
    </row>
    <row r="3" spans="1:11" ht="15.75">
      <c r="A3" s="270" t="str">
        <f>'Date initiale'!B5&amp;" "&amp;'Date initiale'!C5</f>
        <v>Departamentul Sinteza Proiectării de Arhitectură</v>
      </c>
      <c r="B3" s="270"/>
      <c r="C3" s="270"/>
      <c r="D3" s="46"/>
      <c r="E3" s="46"/>
      <c r="F3" s="46"/>
      <c r="G3" s="46"/>
      <c r="H3" s="46"/>
    </row>
    <row r="4" spans="1:11" ht="15.75">
      <c r="A4" s="271" t="str">
        <f>'Date initiale'!C6&amp;", "&amp;'Date initiale'!C7</f>
        <v>Anton, Ionuț, C16</v>
      </c>
      <c r="B4" s="271"/>
      <c r="C4" s="271"/>
      <c r="D4" s="46"/>
      <c r="E4" s="46"/>
      <c r="F4" s="46"/>
      <c r="G4" s="46"/>
      <c r="H4" s="46"/>
    </row>
    <row r="5" spans="1:11" s="190" customFormat="1" ht="15.75">
      <c r="A5" s="271"/>
      <c r="B5" s="271"/>
      <c r="C5" s="271"/>
      <c r="D5" s="46"/>
      <c r="E5" s="46"/>
      <c r="F5" s="46"/>
      <c r="G5" s="46"/>
      <c r="H5" s="46"/>
    </row>
    <row r="6" spans="1:11" ht="15.75">
      <c r="A6" s="457" t="s">
        <v>110</v>
      </c>
      <c r="B6" s="457"/>
      <c r="C6" s="457"/>
      <c r="D6" s="457"/>
      <c r="E6" s="457"/>
      <c r="F6" s="457"/>
      <c r="G6" s="457"/>
      <c r="H6" s="457"/>
    </row>
    <row r="7" spans="1:11" ht="36.75" customHeight="1">
      <c r="A7" s="453" t="str">
        <f>'Descriere indicatori'!B19&amp;"b. "&amp;'Descriere indicatori'!C20</f>
        <v xml:space="preserve">I14b. Proiect urbanistic şi peisagistic la nivelul Planurilor Generale / Zonale ale Localităţilor (inclusiv studii de fundamentare, de inserţie, de oportunitate) avizate** </v>
      </c>
      <c r="B7" s="453"/>
      <c r="C7" s="453"/>
      <c r="D7" s="453"/>
      <c r="E7" s="453"/>
      <c r="F7" s="453"/>
      <c r="G7" s="453"/>
      <c r="H7" s="453"/>
    </row>
    <row r="8" spans="1:11" ht="19.5" customHeight="1" thickBot="1">
      <c r="A8" s="59"/>
      <c r="B8" s="59"/>
      <c r="C8" s="59"/>
      <c r="D8" s="59"/>
      <c r="E8" s="59"/>
      <c r="F8" s="59"/>
      <c r="G8" s="59"/>
      <c r="H8" s="59"/>
    </row>
    <row r="9" spans="1:11" ht="60.75" thickBot="1">
      <c r="A9" s="160" t="s">
        <v>55</v>
      </c>
      <c r="B9" s="220" t="s">
        <v>72</v>
      </c>
      <c r="C9" s="243" t="s">
        <v>70</v>
      </c>
      <c r="D9" s="243" t="s">
        <v>71</v>
      </c>
      <c r="E9" s="220" t="s">
        <v>140</v>
      </c>
      <c r="F9" s="220" t="s">
        <v>138</v>
      </c>
      <c r="G9" s="243" t="s">
        <v>87</v>
      </c>
      <c r="H9" s="244" t="s">
        <v>147</v>
      </c>
      <c r="J9" s="273" t="s">
        <v>108</v>
      </c>
    </row>
    <row r="10" spans="1:11">
      <c r="A10" s="261">
        <v>1</v>
      </c>
      <c r="B10" s="262"/>
      <c r="C10" s="263"/>
      <c r="D10" s="204"/>
      <c r="E10" s="131"/>
      <c r="F10" s="131"/>
      <c r="G10" s="204"/>
      <c r="H10" s="339"/>
      <c r="J10" s="274" t="s">
        <v>166</v>
      </c>
      <c r="K10" s="376" t="s">
        <v>258</v>
      </c>
    </row>
    <row r="11" spans="1:11" s="190" customFormat="1">
      <c r="A11" s="206">
        <f>A10+1</f>
        <v>2</v>
      </c>
      <c r="B11" s="207"/>
      <c r="C11" s="251"/>
      <c r="D11" s="134"/>
      <c r="E11" s="134"/>
      <c r="F11" s="134"/>
      <c r="G11" s="217"/>
      <c r="H11" s="322"/>
    </row>
    <row r="12" spans="1:11" s="190" customFormat="1">
      <c r="A12" s="206">
        <f t="shared" ref="A12:A19" si="0">A11+1</f>
        <v>3</v>
      </c>
      <c r="B12" s="207"/>
      <c r="C12" s="264"/>
      <c r="D12" s="134"/>
      <c r="E12" s="265"/>
      <c r="F12" s="265"/>
      <c r="G12" s="265"/>
      <c r="H12" s="322"/>
    </row>
    <row r="13" spans="1:11" s="190" customFormat="1">
      <c r="A13" s="206">
        <f t="shared" si="0"/>
        <v>4</v>
      </c>
      <c r="B13" s="207"/>
      <c r="C13" s="251"/>
      <c r="D13" s="134"/>
      <c r="E13" s="134"/>
      <c r="F13" s="134"/>
      <c r="G13" s="217"/>
      <c r="H13" s="322"/>
    </row>
    <row r="14" spans="1:11" s="190" customFormat="1">
      <c r="A14" s="206">
        <f t="shared" si="0"/>
        <v>5</v>
      </c>
      <c r="B14" s="207"/>
      <c r="C14" s="264"/>
      <c r="D14" s="134"/>
      <c r="E14" s="265"/>
      <c r="F14" s="265"/>
      <c r="G14" s="265"/>
      <c r="H14" s="322"/>
    </row>
    <row r="15" spans="1:11" s="190" customFormat="1">
      <c r="A15" s="206">
        <f t="shared" si="0"/>
        <v>6</v>
      </c>
      <c r="B15" s="207"/>
      <c r="C15" s="264"/>
      <c r="D15" s="134"/>
      <c r="E15" s="265"/>
      <c r="F15" s="265"/>
      <c r="G15" s="265"/>
      <c r="H15" s="322"/>
    </row>
    <row r="16" spans="1:11">
      <c r="A16" s="206">
        <f t="shared" si="0"/>
        <v>7</v>
      </c>
      <c r="B16" s="207"/>
      <c r="C16" s="251"/>
      <c r="D16" s="134"/>
      <c r="E16" s="134"/>
      <c r="F16" s="134"/>
      <c r="G16" s="217"/>
      <c r="H16" s="322"/>
    </row>
    <row r="17" spans="1:8">
      <c r="A17" s="206">
        <f t="shared" si="0"/>
        <v>8</v>
      </c>
      <c r="B17" s="207"/>
      <c r="C17" s="264"/>
      <c r="D17" s="134"/>
      <c r="E17" s="265"/>
      <c r="F17" s="265"/>
      <c r="G17" s="265"/>
      <c r="H17" s="322"/>
    </row>
    <row r="18" spans="1:8">
      <c r="A18" s="206">
        <f t="shared" si="0"/>
        <v>9</v>
      </c>
      <c r="B18" s="207"/>
      <c r="C18" s="264"/>
      <c r="D18" s="134"/>
      <c r="E18" s="265"/>
      <c r="F18" s="265"/>
      <c r="G18" s="265"/>
      <c r="H18" s="322"/>
    </row>
    <row r="19" spans="1:8" ht="15.75" thickBot="1">
      <c r="A19" s="213">
        <f t="shared" si="0"/>
        <v>10</v>
      </c>
      <c r="B19" s="141"/>
      <c r="C19" s="266"/>
      <c r="D19" s="141"/>
      <c r="E19" s="141"/>
      <c r="F19" s="141"/>
      <c r="G19" s="141"/>
      <c r="H19" s="337"/>
    </row>
    <row r="20" spans="1:8" ht="16.5" thickBot="1">
      <c r="A20" s="356"/>
      <c r="G20" s="164" t="str">
        <f>"Total "&amp;LEFT(A7,4)</f>
        <v>Total I14b</v>
      </c>
      <c r="H20" s="285">
        <f>SUM(H10:H19)</f>
        <v>0</v>
      </c>
    </row>
    <row r="22" spans="1:8"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G12" sqref="G12"/>
    </sheetView>
  </sheetViews>
  <sheetFormatPr defaultColWidth="9.140625" defaultRowHeight="15"/>
  <cols>
    <col min="1" max="1" width="5.140625" style="190" customWidth="1"/>
    <col min="2" max="2" width="10.5703125" style="190" customWidth="1"/>
    <col min="3" max="3" width="43.140625" style="190" customWidth="1"/>
    <col min="4" max="4" width="24" style="190" customWidth="1"/>
    <col min="5" max="5" width="14.28515625" style="190" customWidth="1"/>
    <col min="6" max="6" width="11.85546875" style="190" customWidth="1"/>
    <col min="7" max="7" width="10" style="190" customWidth="1"/>
    <col min="8" max="8" width="9.7109375" style="190" customWidth="1"/>
    <col min="9" max="9" width="9.140625" style="190"/>
    <col min="10" max="10" width="10.28515625" style="190" customWidth="1"/>
    <col min="11" max="16384" width="9.140625" style="190"/>
  </cols>
  <sheetData>
    <row r="1" spans="1:11" ht="15.75">
      <c r="A1" s="267" t="str">
        <f>'Date initiale'!C3</f>
        <v>Universitatea de Arhitectură și Urbanism "Ion Mincu" București</v>
      </c>
      <c r="B1" s="267"/>
      <c r="C1" s="267"/>
      <c r="D1" s="17"/>
      <c r="E1" s="17"/>
      <c r="F1" s="17"/>
    </row>
    <row r="2" spans="1:11" ht="15.75">
      <c r="A2" s="267" t="str">
        <f>'Date initiale'!B4&amp;" "&amp;'Date initiale'!C4</f>
        <v>Facultatea ARHITECTURA</v>
      </c>
      <c r="B2" s="267"/>
      <c r="C2" s="267"/>
      <c r="D2" s="17"/>
      <c r="E2" s="17"/>
      <c r="F2" s="17"/>
    </row>
    <row r="3" spans="1:11" ht="15.75">
      <c r="A3" s="267" t="str">
        <f>'Date initiale'!B5&amp;" "&amp;'Date initiale'!C5</f>
        <v>Departamentul Sinteza Proiectării de Arhitectură</v>
      </c>
      <c r="B3" s="267"/>
      <c r="C3" s="267"/>
      <c r="D3" s="17"/>
      <c r="E3" s="17"/>
      <c r="F3" s="17"/>
    </row>
    <row r="4" spans="1:11" ht="15.75">
      <c r="A4" s="268" t="str">
        <f>'Date initiale'!C6&amp;", "&amp;'Date initiale'!C7</f>
        <v>Anton, Ionuț, C16</v>
      </c>
      <c r="B4" s="268"/>
      <c r="C4" s="268"/>
      <c r="D4" s="17"/>
      <c r="E4" s="17"/>
      <c r="F4" s="17"/>
    </row>
    <row r="5" spans="1:11" ht="15.75">
      <c r="A5" s="268"/>
      <c r="B5" s="268"/>
      <c r="C5" s="268"/>
      <c r="D5" s="17"/>
      <c r="E5" s="17"/>
      <c r="F5" s="17"/>
    </row>
    <row r="6" spans="1:11" ht="15.75">
      <c r="A6" s="450" t="s">
        <v>110</v>
      </c>
      <c r="B6" s="450"/>
      <c r="C6" s="450"/>
      <c r="D6" s="450"/>
      <c r="E6" s="450"/>
      <c r="F6" s="450"/>
      <c r="G6" s="450"/>
      <c r="H6" s="450"/>
    </row>
    <row r="7" spans="1:11" ht="52.5" customHeight="1">
      <c r="A7" s="453"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53"/>
      <c r="C7" s="453"/>
      <c r="D7" s="453"/>
      <c r="E7" s="453"/>
      <c r="F7" s="453"/>
      <c r="G7" s="453"/>
      <c r="H7" s="453"/>
    </row>
    <row r="8" spans="1:11" ht="16.5" thickBot="1">
      <c r="A8" s="58"/>
      <c r="B8" s="58"/>
      <c r="C8" s="58"/>
      <c r="D8" s="58"/>
      <c r="E8" s="58"/>
      <c r="F8" s="73"/>
      <c r="G8" s="73"/>
      <c r="H8" s="73"/>
    </row>
    <row r="9" spans="1:11" ht="60.75" thickBot="1">
      <c r="A9" s="196" t="s">
        <v>55</v>
      </c>
      <c r="B9" s="220" t="s">
        <v>72</v>
      </c>
      <c r="C9" s="243" t="s">
        <v>141</v>
      </c>
      <c r="D9" s="243" t="s">
        <v>71</v>
      </c>
      <c r="E9" s="220" t="s">
        <v>140</v>
      </c>
      <c r="F9" s="220" t="s">
        <v>138</v>
      </c>
      <c r="G9" s="243" t="s">
        <v>87</v>
      </c>
      <c r="H9" s="244" t="s">
        <v>147</v>
      </c>
      <c r="J9" s="273" t="s">
        <v>108</v>
      </c>
    </row>
    <row r="10" spans="1:11">
      <c r="A10" s="399">
        <v>1</v>
      </c>
      <c r="B10" s="400"/>
      <c r="C10" s="400" t="s">
        <v>354</v>
      </c>
      <c r="D10" s="400" t="s">
        <v>272</v>
      </c>
      <c r="E10" s="400"/>
      <c r="F10" s="400" t="s">
        <v>350</v>
      </c>
      <c r="G10" s="400" t="s">
        <v>355</v>
      </c>
      <c r="H10" s="397">
        <f>15</f>
        <v>15</v>
      </c>
      <c r="J10" s="274" t="s">
        <v>167</v>
      </c>
      <c r="K10" s="376" t="s">
        <v>258</v>
      </c>
    </row>
    <row r="11" spans="1:11" ht="60">
      <c r="A11" s="224">
        <f>A10+1</f>
        <v>2</v>
      </c>
      <c r="B11" s="398"/>
      <c r="C11" s="134" t="s">
        <v>356</v>
      </c>
      <c r="D11" s="138" t="s">
        <v>357</v>
      </c>
      <c r="E11" s="138"/>
      <c r="F11" s="138" t="s">
        <v>358</v>
      </c>
      <c r="G11" s="134" t="s">
        <v>414</v>
      </c>
      <c r="H11" s="322">
        <v>15</v>
      </c>
    </row>
    <row r="12" spans="1:11">
      <c r="A12" s="224">
        <f t="shared" ref="A12:A19" si="0">A11+1</f>
        <v>3</v>
      </c>
      <c r="B12" s="207"/>
      <c r="C12" s="134"/>
      <c r="D12" s="134"/>
      <c r="E12" s="134"/>
      <c r="F12" s="134"/>
      <c r="G12" s="134"/>
      <c r="H12" s="322"/>
    </row>
    <row r="13" spans="1:11">
      <c r="A13" s="224">
        <f t="shared" si="0"/>
        <v>4</v>
      </c>
      <c r="B13" s="134"/>
      <c r="C13" s="134"/>
      <c r="D13" s="134"/>
      <c r="E13" s="134"/>
      <c r="F13" s="134"/>
      <c r="G13" s="134"/>
      <c r="H13" s="322"/>
    </row>
    <row r="14" spans="1:11">
      <c r="A14" s="224">
        <f t="shared" si="0"/>
        <v>5</v>
      </c>
      <c r="B14" s="207"/>
      <c r="C14" s="134"/>
      <c r="D14" s="134"/>
      <c r="E14" s="134"/>
      <c r="F14" s="134"/>
      <c r="G14" s="134"/>
      <c r="H14" s="322"/>
    </row>
    <row r="15" spans="1:11">
      <c r="A15" s="224">
        <f t="shared" si="0"/>
        <v>6</v>
      </c>
      <c r="B15" s="134"/>
      <c r="C15" s="134"/>
      <c r="D15" s="134"/>
      <c r="E15" s="134"/>
      <c r="F15" s="134"/>
      <c r="G15" s="134"/>
      <c r="H15" s="322"/>
    </row>
    <row r="16" spans="1:11">
      <c r="A16" s="224">
        <f t="shared" si="0"/>
        <v>7</v>
      </c>
      <c r="B16" s="207"/>
      <c r="C16" s="134"/>
      <c r="D16" s="134"/>
      <c r="E16" s="134"/>
      <c r="F16" s="134"/>
      <c r="G16" s="134"/>
      <c r="H16" s="322"/>
    </row>
    <row r="17" spans="1:8">
      <c r="A17" s="224">
        <f t="shared" si="0"/>
        <v>8</v>
      </c>
      <c r="B17" s="134"/>
      <c r="C17" s="134"/>
      <c r="D17" s="134"/>
      <c r="E17" s="134"/>
      <c r="F17" s="134"/>
      <c r="G17" s="134"/>
      <c r="H17" s="322"/>
    </row>
    <row r="18" spans="1:8">
      <c r="A18" s="224">
        <f t="shared" si="0"/>
        <v>9</v>
      </c>
      <c r="B18" s="207"/>
      <c r="C18" s="134"/>
      <c r="D18" s="134"/>
      <c r="E18" s="134"/>
      <c r="F18" s="134"/>
      <c r="G18" s="134"/>
      <c r="H18" s="322"/>
    </row>
    <row r="19" spans="1:8" ht="15.75" thickBot="1">
      <c r="A19" s="231">
        <f t="shared" si="0"/>
        <v>10</v>
      </c>
      <c r="B19" s="141"/>
      <c r="C19" s="141"/>
      <c r="D19" s="141"/>
      <c r="E19" s="141"/>
      <c r="F19" s="141"/>
      <c r="G19" s="141"/>
      <c r="H19" s="337"/>
    </row>
    <row r="20" spans="1:8" ht="15.75" thickBot="1">
      <c r="A20" s="355"/>
      <c r="B20" s="252"/>
      <c r="C20" s="218"/>
      <c r="D20" s="218"/>
      <c r="E20" s="218"/>
      <c r="F20" s="218"/>
      <c r="G20" s="164" t="str">
        <f>"Total "&amp;LEFT(A7,4)</f>
        <v>Total I14c</v>
      </c>
      <c r="H20" s="165">
        <f>SUM(H10:H19)</f>
        <v>30</v>
      </c>
    </row>
    <row r="22" spans="1:8"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row r="40" spans="1:9" ht="15.75" thickBot="1"/>
    <row r="41" spans="1:9" ht="54" customHeight="1" thickBot="1">
      <c r="A41" s="219" t="s">
        <v>69</v>
      </c>
      <c r="B41" s="220" t="s">
        <v>72</v>
      </c>
      <c r="C41" s="243" t="s">
        <v>70</v>
      </c>
      <c r="D41" s="243" t="s">
        <v>71</v>
      </c>
      <c r="E41" s="220" t="s">
        <v>139</v>
      </c>
      <c r="F41" s="220" t="s">
        <v>139</v>
      </c>
      <c r="G41" s="220" t="s">
        <v>138</v>
      </c>
      <c r="H41" s="243" t="s">
        <v>87</v>
      </c>
      <c r="I41" s="244"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M18" sqref="M18"/>
    </sheetView>
  </sheetViews>
  <sheetFormatPr defaultColWidth="9.140625" defaultRowHeight="15"/>
  <cols>
    <col min="1" max="1" width="5.140625" style="190" customWidth="1"/>
    <col min="2" max="2" width="10.5703125" style="190" customWidth="1"/>
    <col min="3" max="3" width="43.140625" style="190" customWidth="1"/>
    <col min="4" max="4" width="24" style="190" customWidth="1"/>
    <col min="5" max="5" width="14.28515625" style="190" customWidth="1"/>
    <col min="6" max="6" width="11.85546875" style="190" customWidth="1"/>
    <col min="7" max="7" width="10" style="190" customWidth="1"/>
    <col min="8" max="8" width="9.7109375" style="190" customWidth="1"/>
    <col min="9" max="9" width="9.140625" style="190"/>
    <col min="10" max="10" width="10.28515625" style="190" customWidth="1"/>
    <col min="11" max="16384" width="9.140625" style="190"/>
  </cols>
  <sheetData>
    <row r="1" spans="1:11" ht="15.75">
      <c r="A1" s="267" t="str">
        <f>'Date initiale'!C3</f>
        <v>Universitatea de Arhitectură și Urbanism "Ion Mincu" București</v>
      </c>
      <c r="B1" s="267"/>
      <c r="C1" s="267"/>
      <c r="D1" s="372"/>
      <c r="E1" s="372"/>
      <c r="F1" s="372"/>
    </row>
    <row r="2" spans="1:11" ht="15.75">
      <c r="A2" s="267" t="str">
        <f>'Date initiale'!B4&amp;" "&amp;'Date initiale'!C4</f>
        <v>Facultatea ARHITECTURA</v>
      </c>
      <c r="B2" s="267"/>
      <c r="C2" s="267"/>
      <c r="D2" s="372"/>
      <c r="E2" s="372"/>
      <c r="F2" s="372"/>
    </row>
    <row r="3" spans="1:11" ht="15.75">
      <c r="A3" s="267" t="str">
        <f>'Date initiale'!B5&amp;" "&amp;'Date initiale'!C5</f>
        <v>Departamentul Sinteza Proiectării de Arhitectură</v>
      </c>
      <c r="B3" s="267"/>
      <c r="C3" s="267"/>
      <c r="D3" s="372"/>
      <c r="E3" s="372"/>
      <c r="F3" s="372"/>
    </row>
    <row r="4" spans="1:11" ht="15.75">
      <c r="A4" s="371" t="str">
        <f>'Date initiale'!C6&amp;", "&amp;'Date initiale'!C7</f>
        <v>Anton, Ionuț, C16</v>
      </c>
      <c r="B4" s="371"/>
      <c r="C4" s="371"/>
      <c r="D4" s="372"/>
      <c r="E4" s="372"/>
      <c r="F4" s="372"/>
    </row>
    <row r="5" spans="1:11" ht="15.75">
      <c r="A5" s="371"/>
      <c r="B5" s="371"/>
      <c r="C5" s="371"/>
      <c r="D5" s="372"/>
      <c r="E5" s="372"/>
      <c r="F5" s="372"/>
    </row>
    <row r="6" spans="1:11" ht="15.75">
      <c r="A6" s="450" t="s">
        <v>110</v>
      </c>
      <c r="B6" s="450"/>
      <c r="C6" s="450"/>
      <c r="D6" s="450"/>
      <c r="E6" s="450"/>
      <c r="F6" s="450"/>
      <c r="G6" s="450"/>
      <c r="H6" s="450"/>
    </row>
    <row r="7" spans="1:11" ht="52.5" customHeight="1">
      <c r="A7" s="453"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53"/>
      <c r="C7" s="453"/>
      <c r="D7" s="453"/>
      <c r="E7" s="453"/>
      <c r="F7" s="453"/>
      <c r="G7" s="453"/>
      <c r="H7" s="453"/>
    </row>
    <row r="8" spans="1:11" ht="16.5" thickBot="1">
      <c r="A8" s="58"/>
      <c r="B8" s="58"/>
      <c r="C8" s="58"/>
      <c r="D8" s="58"/>
      <c r="E8" s="58"/>
      <c r="F8" s="73"/>
      <c r="G8" s="73"/>
      <c r="H8" s="73"/>
    </row>
    <row r="9" spans="1:11" ht="60.75" thickBot="1">
      <c r="A9" s="196" t="s">
        <v>55</v>
      </c>
      <c r="B9" s="220" t="s">
        <v>72</v>
      </c>
      <c r="C9" s="243" t="s">
        <v>141</v>
      </c>
      <c r="D9" s="243" t="s">
        <v>71</v>
      </c>
      <c r="E9" s="220" t="s">
        <v>140</v>
      </c>
      <c r="F9" s="220" t="s">
        <v>138</v>
      </c>
      <c r="G9" s="243" t="s">
        <v>87</v>
      </c>
      <c r="H9" s="244" t="s">
        <v>147</v>
      </c>
      <c r="J9" s="273" t="s">
        <v>108</v>
      </c>
    </row>
    <row r="10" spans="1:11">
      <c r="A10" s="257">
        <v>1</v>
      </c>
      <c r="B10" s="258"/>
      <c r="C10" s="258"/>
      <c r="D10" s="258"/>
      <c r="E10" s="258"/>
      <c r="F10" s="258"/>
      <c r="G10" s="258"/>
      <c r="H10" s="259"/>
      <c r="J10" s="274">
        <v>20</v>
      </c>
      <c r="K10" s="376" t="s">
        <v>258</v>
      </c>
    </row>
    <row r="11" spans="1:11">
      <c r="A11" s="241">
        <f>A10+1</f>
        <v>2</v>
      </c>
      <c r="B11" s="255"/>
      <c r="C11" s="227"/>
      <c r="D11" s="227"/>
      <c r="E11" s="256"/>
      <c r="F11" s="256"/>
      <c r="G11" s="227"/>
      <c r="H11" s="322"/>
    </row>
    <row r="12" spans="1:11">
      <c r="A12" s="241">
        <f t="shared" ref="A12:A19" si="0">A11+1</f>
        <v>3</v>
      </c>
      <c r="B12" s="207"/>
      <c r="C12" s="134"/>
      <c r="D12" s="134"/>
      <c r="E12" s="134"/>
      <c r="F12" s="134"/>
      <c r="G12" s="134"/>
      <c r="H12" s="322"/>
    </row>
    <row r="13" spans="1:11">
      <c r="A13" s="241">
        <f t="shared" si="0"/>
        <v>4</v>
      </c>
      <c r="B13" s="134"/>
      <c r="C13" s="134"/>
      <c r="D13" s="134"/>
      <c r="E13" s="134"/>
      <c r="F13" s="134"/>
      <c r="G13" s="134"/>
      <c r="H13" s="322"/>
    </row>
    <row r="14" spans="1:11">
      <c r="A14" s="241">
        <f t="shared" si="0"/>
        <v>5</v>
      </c>
      <c r="B14" s="207"/>
      <c r="C14" s="134"/>
      <c r="D14" s="134"/>
      <c r="E14" s="134"/>
      <c r="F14" s="134"/>
      <c r="G14" s="134"/>
      <c r="H14" s="322"/>
    </row>
    <row r="15" spans="1:11">
      <c r="A15" s="241">
        <f t="shared" si="0"/>
        <v>6</v>
      </c>
      <c r="B15" s="134"/>
      <c r="C15" s="134"/>
      <c r="D15" s="134"/>
      <c r="E15" s="134"/>
      <c r="F15" s="134"/>
      <c r="G15" s="134"/>
      <c r="H15" s="322"/>
    </row>
    <row r="16" spans="1:11">
      <c r="A16" s="241">
        <f t="shared" si="0"/>
        <v>7</v>
      </c>
      <c r="B16" s="207"/>
      <c r="C16" s="134"/>
      <c r="D16" s="134"/>
      <c r="E16" s="134"/>
      <c r="F16" s="134"/>
      <c r="G16" s="134"/>
      <c r="H16" s="322"/>
    </row>
    <row r="17" spans="1:8">
      <c r="A17" s="241">
        <f t="shared" si="0"/>
        <v>8</v>
      </c>
      <c r="B17" s="134"/>
      <c r="C17" s="134"/>
      <c r="D17" s="134"/>
      <c r="E17" s="134"/>
      <c r="F17" s="134"/>
      <c r="G17" s="134"/>
      <c r="H17" s="322"/>
    </row>
    <row r="18" spans="1:8">
      <c r="A18" s="241">
        <f t="shared" si="0"/>
        <v>9</v>
      </c>
      <c r="B18" s="207"/>
      <c r="C18" s="134"/>
      <c r="D18" s="134"/>
      <c r="E18" s="134"/>
      <c r="F18" s="134"/>
      <c r="G18" s="134"/>
      <c r="H18" s="322"/>
    </row>
    <row r="19" spans="1:8" ht="15.75" thickBot="1">
      <c r="A19" s="260">
        <f t="shared" si="0"/>
        <v>10</v>
      </c>
      <c r="B19" s="141"/>
      <c r="C19" s="141"/>
      <c r="D19" s="141"/>
      <c r="E19" s="141"/>
      <c r="F19" s="141"/>
      <c r="G19" s="141"/>
      <c r="H19" s="337"/>
    </row>
    <row r="20" spans="1:8" ht="15.75" thickBot="1">
      <c r="A20" s="355"/>
      <c r="B20" s="252"/>
      <c r="C20" s="218"/>
      <c r="D20" s="218"/>
      <c r="E20" s="218"/>
      <c r="F20" s="218"/>
      <c r="G20" s="164" t="str">
        <f>"Total "&amp;LEFT(A7,4)</f>
        <v>Total I15.</v>
      </c>
      <c r="H20" s="165">
        <f>SUM(H10:H19)</f>
        <v>0</v>
      </c>
    </row>
    <row r="22" spans="1:8" ht="53.25" customHeight="1">
      <c r="A22" s="452"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52"/>
      <c r="C22" s="452"/>
      <c r="D22" s="452"/>
      <c r="E22" s="452"/>
      <c r="F22" s="452"/>
      <c r="G22" s="452"/>
      <c r="H22" s="452"/>
    </row>
    <row r="40" spans="1:9" ht="15.75" thickBot="1"/>
    <row r="41" spans="1:9" ht="54" customHeight="1" thickBot="1">
      <c r="A41" s="219" t="s">
        <v>69</v>
      </c>
      <c r="B41" s="220" t="s">
        <v>72</v>
      </c>
      <c r="C41" s="243" t="s">
        <v>70</v>
      </c>
      <c r="D41" s="243" t="s">
        <v>71</v>
      </c>
      <c r="E41" s="220" t="s">
        <v>139</v>
      </c>
      <c r="F41" s="220" t="s">
        <v>139</v>
      </c>
      <c r="G41" s="220" t="s">
        <v>138</v>
      </c>
      <c r="H41" s="243" t="s">
        <v>87</v>
      </c>
      <c r="I41" s="244"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B15" sqref="B15"/>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7" t="str">
        <f>'Date initiale'!C3</f>
        <v>Universitatea de Arhitectură și Urbanism "Ion Mincu" București</v>
      </c>
      <c r="B1" s="267"/>
      <c r="C1" s="267"/>
      <c r="D1" s="17"/>
      <c r="E1" s="42"/>
    </row>
    <row r="2" spans="1:8" ht="15.75">
      <c r="A2" s="267" t="str">
        <f>'Date initiale'!B4&amp;" "&amp;'Date initiale'!C4</f>
        <v>Facultatea ARHITECTURA</v>
      </c>
      <c r="B2" s="267"/>
      <c r="C2" s="267"/>
      <c r="D2" s="2"/>
      <c r="E2" s="42"/>
    </row>
    <row r="3" spans="1:8" ht="15.75">
      <c r="A3" s="267" t="str">
        <f>'Date initiale'!B5&amp;" "&amp;'Date initiale'!C5</f>
        <v>Departamentul Sinteza Proiectării de Arhitectură</v>
      </c>
      <c r="B3" s="267"/>
      <c r="C3" s="267"/>
      <c r="D3" s="17"/>
      <c r="E3" s="42"/>
    </row>
    <row r="4" spans="1:8">
      <c r="A4" s="124" t="str">
        <f>'Date initiale'!C6&amp;", "&amp;'Date initiale'!C7</f>
        <v>Anton, Ionuț, C16</v>
      </c>
      <c r="B4" s="124"/>
      <c r="C4" s="124"/>
    </row>
    <row r="5" spans="1:8" s="190" customFormat="1">
      <c r="A5" s="124"/>
      <c r="B5" s="124"/>
      <c r="C5" s="124"/>
    </row>
    <row r="6" spans="1:8" ht="15.75">
      <c r="A6" s="458" t="s">
        <v>110</v>
      </c>
      <c r="B6" s="458"/>
      <c r="C6" s="458"/>
      <c r="D6" s="458"/>
    </row>
    <row r="7" spans="1:8" s="190" customFormat="1" ht="90.75" customHeight="1">
      <c r="A7" s="453"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53"/>
      <c r="C7" s="453"/>
      <c r="D7" s="453"/>
      <c r="E7" s="191"/>
      <c r="F7" s="191"/>
      <c r="G7" s="191"/>
      <c r="H7" s="191"/>
    </row>
    <row r="8" spans="1:8" ht="18.75" customHeight="1" thickBot="1">
      <c r="A8" s="71"/>
      <c r="B8" s="71"/>
      <c r="C8" s="71"/>
      <c r="D8" s="71"/>
    </row>
    <row r="9" spans="1:8" ht="45.75" customHeight="1" thickBot="1">
      <c r="A9" s="196" t="s">
        <v>55</v>
      </c>
      <c r="B9" s="220" t="s">
        <v>77</v>
      </c>
      <c r="C9" s="220" t="s">
        <v>87</v>
      </c>
      <c r="D9" s="221" t="s">
        <v>147</v>
      </c>
      <c r="E9" s="33"/>
      <c r="F9" s="273" t="s">
        <v>108</v>
      </c>
    </row>
    <row r="10" spans="1:8">
      <c r="A10" s="257">
        <v>1</v>
      </c>
      <c r="B10" s="279"/>
      <c r="C10" s="280"/>
      <c r="D10" s="342"/>
      <c r="F10" s="274" t="s">
        <v>168</v>
      </c>
      <c r="G10" s="376" t="s">
        <v>259</v>
      </c>
    </row>
    <row r="11" spans="1:8">
      <c r="A11" s="241">
        <f>A10+1</f>
        <v>2</v>
      </c>
      <c r="B11" s="277"/>
      <c r="C11" s="227"/>
      <c r="D11" s="338"/>
    </row>
    <row r="12" spans="1:8" s="190" customFormat="1">
      <c r="A12" s="241">
        <f t="shared" ref="A12:A19" si="0">A11+1</f>
        <v>3</v>
      </c>
      <c r="B12" s="251"/>
      <c r="C12" s="134"/>
      <c r="D12" s="322"/>
    </row>
    <row r="13" spans="1:8" s="190" customFormat="1">
      <c r="A13" s="241">
        <f t="shared" si="0"/>
        <v>4</v>
      </c>
      <c r="B13" s="278"/>
      <c r="C13" s="134"/>
      <c r="D13" s="322"/>
    </row>
    <row r="14" spans="1:8" s="190" customFormat="1">
      <c r="A14" s="241">
        <f t="shared" si="0"/>
        <v>5</v>
      </c>
      <c r="B14" s="278"/>
      <c r="C14" s="134"/>
      <c r="D14" s="322"/>
    </row>
    <row r="15" spans="1:8">
      <c r="A15" s="241">
        <f t="shared" si="0"/>
        <v>6</v>
      </c>
      <c r="B15" s="251"/>
      <c r="C15" s="134"/>
      <c r="D15" s="322"/>
    </row>
    <row r="16" spans="1:8">
      <c r="A16" s="241">
        <f t="shared" si="0"/>
        <v>7</v>
      </c>
      <c r="B16" s="278"/>
      <c r="C16" s="134"/>
      <c r="D16" s="322"/>
    </row>
    <row r="17" spans="1:4">
      <c r="A17" s="241">
        <f t="shared" si="0"/>
        <v>8</v>
      </c>
      <c r="B17" s="278"/>
      <c r="C17" s="134"/>
      <c r="D17" s="322"/>
    </row>
    <row r="18" spans="1:4">
      <c r="A18" s="241">
        <f t="shared" si="0"/>
        <v>9</v>
      </c>
      <c r="B18" s="278"/>
      <c r="C18" s="134"/>
      <c r="D18" s="322"/>
    </row>
    <row r="19" spans="1:4" ht="15.75" thickBot="1">
      <c r="A19" s="260">
        <f t="shared" si="0"/>
        <v>10</v>
      </c>
      <c r="B19" s="281"/>
      <c r="C19" s="141"/>
      <c r="D19" s="337"/>
    </row>
    <row r="20" spans="1:4" ht="15.75" thickBot="1">
      <c r="A20" s="354"/>
      <c r="B20" s="217"/>
      <c r="C20" s="164" t="str">
        <f>"Total "&amp;LEFT(A7,3)</f>
        <v>Total I16</v>
      </c>
      <c r="D20" s="282">
        <f>SUM(D10:D19)</f>
        <v>0</v>
      </c>
    </row>
    <row r="21" spans="1:4" ht="15.75">
      <c r="A21" s="36"/>
      <c r="B21" s="24"/>
      <c r="C21" s="24"/>
      <c r="D21" s="24"/>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7" t="str">
        <f>'Date initiale'!C3</f>
        <v>Universitatea de Arhitectură și Urbanism "Ion Mincu" București</v>
      </c>
      <c r="B1" s="267"/>
      <c r="C1" s="267"/>
      <c r="D1" s="17"/>
    </row>
    <row r="2" spans="1:11" ht="15.75">
      <c r="A2" s="267" t="str">
        <f>'Date initiale'!B4&amp;" "&amp;'Date initiale'!C4</f>
        <v>Facultatea ARHITECTURA</v>
      </c>
      <c r="B2" s="267"/>
      <c r="C2" s="267"/>
      <c r="D2" s="2"/>
    </row>
    <row r="3" spans="1:11" ht="15.75">
      <c r="A3" s="267" t="str">
        <f>'Date initiale'!B5&amp;" "&amp;'Date initiale'!C5</f>
        <v>Departamentul Sinteza Proiectării de Arhitectură</v>
      </c>
      <c r="B3" s="267"/>
      <c r="C3" s="267"/>
      <c r="D3" s="17"/>
    </row>
    <row r="4" spans="1:11">
      <c r="A4" s="124" t="str">
        <f>'Date initiale'!C6&amp;", "&amp;'Date initiale'!C7</f>
        <v>Anton, Ionuț, C16</v>
      </c>
      <c r="B4" s="124"/>
      <c r="C4" s="124"/>
    </row>
    <row r="5" spans="1:11" s="190" customFormat="1">
      <c r="A5" s="124"/>
      <c r="B5" s="124"/>
      <c r="C5" s="124"/>
    </row>
    <row r="6" spans="1:11">
      <c r="A6" s="459" t="s">
        <v>110</v>
      </c>
      <c r="B6" s="459"/>
      <c r="C6" s="459"/>
      <c r="D6" s="459"/>
    </row>
    <row r="7" spans="1:11" s="190" customFormat="1" ht="40.5" customHeight="1">
      <c r="A7" s="460"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60"/>
      <c r="C7" s="460"/>
      <c r="D7" s="460"/>
    </row>
    <row r="8" spans="1:11" ht="15.75" thickBot="1"/>
    <row r="9" spans="1:11" ht="48.75" customHeight="1" thickBot="1">
      <c r="A9" s="196" t="s">
        <v>55</v>
      </c>
      <c r="B9" s="161" t="s">
        <v>77</v>
      </c>
      <c r="C9" s="161" t="s">
        <v>87</v>
      </c>
      <c r="D9" s="294" t="s">
        <v>147</v>
      </c>
      <c r="F9" s="273" t="s">
        <v>108</v>
      </c>
    </row>
    <row r="10" spans="1:11">
      <c r="A10" s="310">
        <v>1</v>
      </c>
      <c r="B10" s="304"/>
      <c r="C10" s="167"/>
      <c r="D10" s="343"/>
      <c r="F10" s="274" t="s">
        <v>169</v>
      </c>
      <c r="G10" s="376" t="s">
        <v>260</v>
      </c>
      <c r="K10" s="22"/>
    </row>
    <row r="11" spans="1:11" s="190" customFormat="1">
      <c r="A11" s="311">
        <f>A10+1</f>
        <v>2</v>
      </c>
      <c r="B11" s="297"/>
      <c r="C11" s="41"/>
      <c r="D11" s="336"/>
      <c r="K11" s="22"/>
    </row>
    <row r="12" spans="1:11" s="190" customFormat="1">
      <c r="A12" s="311">
        <f t="shared" ref="A12:A19" si="0">A11+1</f>
        <v>3</v>
      </c>
      <c r="B12" s="297"/>
      <c r="C12" s="41"/>
      <c r="D12" s="336"/>
      <c r="K12" s="22"/>
    </row>
    <row r="13" spans="1:11" s="190" customFormat="1">
      <c r="A13" s="311">
        <f t="shared" si="0"/>
        <v>4</v>
      </c>
      <c r="B13" s="297"/>
      <c r="C13" s="41"/>
      <c r="D13" s="336"/>
      <c r="K13" s="22"/>
    </row>
    <row r="14" spans="1:11" s="190" customFormat="1">
      <c r="A14" s="311">
        <f t="shared" si="0"/>
        <v>5</v>
      </c>
      <c r="B14" s="297"/>
      <c r="C14" s="41"/>
      <c r="D14" s="336"/>
      <c r="K14" s="22"/>
    </row>
    <row r="15" spans="1:11" s="190" customFormat="1">
      <c r="A15" s="311">
        <f t="shared" si="0"/>
        <v>6</v>
      </c>
      <c r="B15" s="297"/>
      <c r="C15" s="41"/>
      <c r="D15" s="336"/>
      <c r="K15" s="22"/>
    </row>
    <row r="16" spans="1:11" s="190" customFormat="1">
      <c r="A16" s="311">
        <f t="shared" si="0"/>
        <v>7</v>
      </c>
      <c r="B16" s="297"/>
      <c r="C16" s="41"/>
      <c r="D16" s="336"/>
      <c r="K16" s="22"/>
    </row>
    <row r="17" spans="1:11" s="190" customFormat="1">
      <c r="A17" s="311">
        <f t="shared" si="0"/>
        <v>8</v>
      </c>
      <c r="B17" s="297"/>
      <c r="C17" s="41"/>
      <c r="D17" s="336"/>
      <c r="K17" s="22"/>
    </row>
    <row r="18" spans="1:11" s="190" customFormat="1">
      <c r="A18" s="311">
        <f t="shared" si="0"/>
        <v>9</v>
      </c>
      <c r="B18" s="297"/>
      <c r="C18" s="41"/>
      <c r="D18" s="336"/>
      <c r="K18" s="22"/>
    </row>
    <row r="19" spans="1:11" ht="15.75" thickBot="1">
      <c r="A19" s="312">
        <f t="shared" si="0"/>
        <v>10</v>
      </c>
      <c r="B19" s="306"/>
      <c r="C19" s="157"/>
      <c r="D19" s="341"/>
      <c r="K19" s="22"/>
    </row>
    <row r="20" spans="1:11" ht="15.75" thickBot="1">
      <c r="A20" s="350"/>
      <c r="B20" s="124"/>
      <c r="C20" s="127" t="str">
        <f>"Total "&amp;LEFT(A7,3)</f>
        <v>Total I17</v>
      </c>
      <c r="D20" s="128">
        <f>SUM(D10:D19)</f>
        <v>0</v>
      </c>
      <c r="K20" s="5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workbookViewId="0">
      <selection activeCell="D15" sqref="D10:D15"/>
    </sheetView>
  </sheetViews>
  <sheetFormatPr defaultRowHeight="15"/>
  <cols>
    <col min="1" max="1" width="5.140625" customWidth="1"/>
    <col min="2" max="2" width="103.140625" customWidth="1"/>
    <col min="3" max="3" width="10.5703125" customWidth="1"/>
    <col min="4" max="4" width="9.7109375" customWidth="1"/>
  </cols>
  <sheetData>
    <row r="1" spans="1:11" ht="15.75">
      <c r="A1" s="267" t="str">
        <f>'Date initiale'!C3</f>
        <v>Universitatea de Arhitectură și Urbanism "Ion Mincu" București</v>
      </c>
      <c r="B1" s="267"/>
      <c r="C1" s="267"/>
      <c r="D1" s="17"/>
      <c r="E1" s="42"/>
    </row>
    <row r="2" spans="1:11" ht="15.75">
      <c r="A2" s="267" t="str">
        <f>'Date initiale'!B4&amp;" "&amp;'Date initiale'!C4</f>
        <v>Facultatea ARHITECTURA</v>
      </c>
      <c r="B2" s="267"/>
      <c r="C2" s="267"/>
      <c r="D2" s="42"/>
      <c r="E2" s="42"/>
    </row>
    <row r="3" spans="1:11" ht="15.75">
      <c r="A3" s="267" t="str">
        <f>'Date initiale'!B5&amp;" "&amp;'Date initiale'!C5</f>
        <v>Departamentul Sinteza Proiectării de Arhitectură</v>
      </c>
      <c r="B3" s="267"/>
      <c r="C3" s="267"/>
      <c r="D3" s="17"/>
      <c r="E3" s="42"/>
    </row>
    <row r="4" spans="1:11">
      <c r="A4" s="124" t="str">
        <f>'Date initiale'!C6&amp;", "&amp;'Date initiale'!C7</f>
        <v>Anton, Ionuț, C16</v>
      </c>
      <c r="B4" s="124"/>
      <c r="C4" s="124"/>
    </row>
    <row r="5" spans="1:11" s="190" customFormat="1">
      <c r="A5" s="124"/>
      <c r="B5" s="124"/>
      <c r="C5" s="124"/>
    </row>
    <row r="6" spans="1:11" ht="34.5" customHeight="1">
      <c r="A6" s="458" t="s">
        <v>110</v>
      </c>
      <c r="B6" s="458"/>
      <c r="C6" s="458"/>
      <c r="D6" s="458"/>
    </row>
    <row r="7" spans="1:11" s="190" customFormat="1" ht="34.5" customHeight="1">
      <c r="A7" s="460"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60"/>
      <c r="C7" s="460"/>
      <c r="D7" s="460"/>
    </row>
    <row r="8" spans="1:11" ht="16.5" customHeight="1" thickBot="1">
      <c r="A8" s="59"/>
      <c r="B8" s="59"/>
      <c r="C8" s="59"/>
      <c r="D8" s="59"/>
    </row>
    <row r="9" spans="1:11" ht="42.75" customHeight="1" thickBot="1">
      <c r="A9" s="196" t="s">
        <v>55</v>
      </c>
      <c r="B9" s="161" t="s">
        <v>77</v>
      </c>
      <c r="C9" s="161" t="s">
        <v>87</v>
      </c>
      <c r="D9" s="294" t="s">
        <v>78</v>
      </c>
      <c r="E9" s="33"/>
      <c r="F9" s="273" t="s">
        <v>108</v>
      </c>
    </row>
    <row r="10" spans="1:11" ht="45">
      <c r="A10" s="166">
        <v>1</v>
      </c>
      <c r="B10" s="313" t="s">
        <v>359</v>
      </c>
      <c r="C10" s="167">
        <v>2015</v>
      </c>
      <c r="D10" s="330">
        <v>5</v>
      </c>
      <c r="E10" s="33"/>
      <c r="F10" s="274" t="s">
        <v>170</v>
      </c>
      <c r="G10" s="376" t="s">
        <v>261</v>
      </c>
      <c r="K10" s="22"/>
    </row>
    <row r="11" spans="1:11" ht="30">
      <c r="A11" s="168">
        <f>A10+1</f>
        <v>2</v>
      </c>
      <c r="B11" s="297" t="s">
        <v>360</v>
      </c>
      <c r="C11" s="41">
        <v>2014</v>
      </c>
      <c r="D11" s="322">
        <v>5</v>
      </c>
      <c r="K11" s="22"/>
    </row>
    <row r="12" spans="1:11" ht="30">
      <c r="A12" s="168">
        <f t="shared" ref="A12:A19" si="0">A11+1</f>
        <v>3</v>
      </c>
      <c r="B12" s="297" t="s">
        <v>361</v>
      </c>
      <c r="C12" s="41">
        <v>2013</v>
      </c>
      <c r="D12" s="322">
        <v>5</v>
      </c>
      <c r="K12" s="56"/>
    </row>
    <row r="13" spans="1:11" ht="45">
      <c r="A13" s="168">
        <f t="shared" si="0"/>
        <v>4</v>
      </c>
      <c r="B13" s="297" t="s">
        <v>415</v>
      </c>
      <c r="C13" s="41">
        <v>2006</v>
      </c>
      <c r="D13" s="322">
        <v>5</v>
      </c>
    </row>
    <row r="14" spans="1:11" ht="30">
      <c r="A14" s="168">
        <f t="shared" si="0"/>
        <v>5</v>
      </c>
      <c r="B14" s="297" t="s">
        <v>416</v>
      </c>
      <c r="C14" s="41">
        <v>2008</v>
      </c>
      <c r="D14" s="322">
        <v>5</v>
      </c>
    </row>
    <row r="15" spans="1:11" ht="30">
      <c r="A15" s="168">
        <f t="shared" si="0"/>
        <v>6</v>
      </c>
      <c r="B15" s="297" t="s">
        <v>417</v>
      </c>
      <c r="C15" s="41">
        <v>2009</v>
      </c>
      <c r="D15" s="322">
        <v>5</v>
      </c>
    </row>
    <row r="16" spans="1:11">
      <c r="A16" s="168">
        <f t="shared" si="0"/>
        <v>7</v>
      </c>
      <c r="B16" s="297"/>
      <c r="C16" s="41"/>
      <c r="D16" s="322"/>
    </row>
    <row r="17" spans="1:8" s="37" customFormat="1">
      <c r="A17" s="168">
        <f t="shared" si="0"/>
        <v>8</v>
      </c>
      <c r="B17" s="297"/>
      <c r="C17" s="41"/>
      <c r="D17" s="322"/>
    </row>
    <row r="18" spans="1:8">
      <c r="A18" s="168">
        <f t="shared" si="0"/>
        <v>9</v>
      </c>
      <c r="B18" s="297"/>
      <c r="C18" s="41"/>
      <c r="D18" s="322"/>
    </row>
    <row r="19" spans="1:8" ht="15.75" thickBot="1">
      <c r="A19" s="305">
        <f t="shared" si="0"/>
        <v>10</v>
      </c>
      <c r="B19" s="306"/>
      <c r="C19" s="157"/>
      <c r="D19" s="337"/>
    </row>
    <row r="20" spans="1:8" s="22" customFormat="1" ht="15.75" thickBot="1">
      <c r="A20" s="353"/>
      <c r="B20" s="314"/>
      <c r="C20" s="127" t="str">
        <f>"Total "&amp;LEFT(A7,3)</f>
        <v>Total I18</v>
      </c>
      <c r="D20" s="315">
        <f>SUM(D10:D19)</f>
        <v>30</v>
      </c>
    </row>
    <row r="21" spans="1:8">
      <c r="B21" s="18"/>
    </row>
    <row r="22" spans="1:8" ht="53.25" customHeight="1">
      <c r="A22" s="452"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52"/>
      <c r="C22" s="452"/>
      <c r="D22" s="452"/>
      <c r="E22" s="276"/>
      <c r="F22" s="276"/>
      <c r="G22" s="276"/>
      <c r="H22" s="276"/>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C13" sqref="C13"/>
    </sheetView>
  </sheetViews>
  <sheetFormatPr defaultRowHeight="15"/>
  <cols>
    <col min="1" max="1" width="5.140625" customWidth="1"/>
    <col min="2" max="2" width="27.140625" customWidth="1"/>
    <col min="3" max="3" width="75.7109375" customWidth="1"/>
    <col min="4" max="4" width="10.5703125" style="190" customWidth="1"/>
    <col min="5" max="5" width="9.7109375" customWidth="1"/>
    <col min="7" max="7" width="14.140625" customWidth="1"/>
  </cols>
  <sheetData>
    <row r="1" spans="1:11">
      <c r="A1" s="269" t="str">
        <f>'Date initiale'!C3</f>
        <v>Universitatea de Arhitectură și Urbanism "Ion Mincu" București</v>
      </c>
      <c r="B1" s="269"/>
      <c r="D1" s="269"/>
    </row>
    <row r="2" spans="1:11" ht="15.75">
      <c r="A2" s="267" t="str">
        <f>'Date initiale'!B4&amp;" "&amp;'Date initiale'!C4</f>
        <v>Facultatea ARHITECTURA</v>
      </c>
      <c r="B2" s="267"/>
      <c r="C2" s="17"/>
      <c r="D2" s="267"/>
      <c r="E2" s="17"/>
    </row>
    <row r="3" spans="1:11" ht="15.75">
      <c r="A3" s="267" t="str">
        <f>'Date initiale'!B5&amp;" "&amp;'Date initiale'!C5</f>
        <v>Departamentul Sinteza Proiectării de Arhitectură</v>
      </c>
      <c r="B3" s="267"/>
      <c r="C3" s="17"/>
      <c r="D3" s="267"/>
      <c r="E3" s="17"/>
    </row>
    <row r="4" spans="1:11" ht="15.75">
      <c r="A4" s="451" t="str">
        <f>'Date initiale'!C6&amp;", "&amp;'Date initiale'!C7</f>
        <v>Anton, Ionuț, C16</v>
      </c>
      <c r="B4" s="451"/>
      <c r="C4" s="461"/>
      <c r="D4" s="461"/>
      <c r="E4" s="461"/>
    </row>
    <row r="5" spans="1:11" s="190" customFormat="1" ht="15.75">
      <c r="A5" s="268"/>
      <c r="B5" s="268"/>
      <c r="C5" s="17"/>
      <c r="D5" s="268"/>
      <c r="E5" s="17"/>
    </row>
    <row r="6" spans="1:11" ht="15.75">
      <c r="A6" s="456" t="s">
        <v>110</v>
      </c>
      <c r="B6" s="456"/>
      <c r="C6" s="456"/>
      <c r="D6" s="456"/>
      <c r="E6" s="456"/>
    </row>
    <row r="7" spans="1:11" ht="67.5" customHeight="1">
      <c r="A7" s="460"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60"/>
      <c r="C7" s="460"/>
      <c r="D7" s="460"/>
      <c r="E7" s="460"/>
      <c r="F7" s="40"/>
      <c r="G7" s="40"/>
      <c r="H7" s="40"/>
      <c r="I7" s="40"/>
    </row>
    <row r="8" spans="1:11" s="22" customFormat="1" ht="20.25" customHeight="1" thickBot="1">
      <c r="A8" s="59"/>
      <c r="B8" s="59"/>
      <c r="C8" s="59"/>
      <c r="D8" s="59"/>
      <c r="E8" s="59"/>
      <c r="F8" s="69"/>
      <c r="G8" s="69"/>
      <c r="H8" s="69"/>
      <c r="I8" s="69"/>
    </row>
    <row r="9" spans="1:11" ht="30.75" thickBot="1">
      <c r="A9" s="160" t="s">
        <v>55</v>
      </c>
      <c r="B9" s="220" t="s">
        <v>150</v>
      </c>
      <c r="C9" s="220" t="s">
        <v>82</v>
      </c>
      <c r="D9" s="220" t="s">
        <v>81</v>
      </c>
      <c r="E9" s="244" t="s">
        <v>147</v>
      </c>
      <c r="G9" s="273" t="s">
        <v>108</v>
      </c>
      <c r="K9" s="22"/>
    </row>
    <row r="10" spans="1:11" s="190" customFormat="1" ht="30">
      <c r="A10" s="290">
        <v>1</v>
      </c>
      <c r="B10" s="254" t="s">
        <v>362</v>
      </c>
      <c r="C10" s="402" t="s">
        <v>363</v>
      </c>
      <c r="D10" s="401">
        <v>40664</v>
      </c>
      <c r="E10" s="330">
        <v>5</v>
      </c>
      <c r="G10" s="274" t="s">
        <v>171</v>
      </c>
      <c r="H10" s="376" t="s">
        <v>262</v>
      </c>
      <c r="K10" s="22"/>
    </row>
    <row r="11" spans="1:11" s="190" customFormat="1">
      <c r="A11" s="206">
        <f>A10+1</f>
        <v>2</v>
      </c>
      <c r="B11" s="251"/>
      <c r="C11" s="288"/>
      <c r="D11" s="134"/>
      <c r="E11" s="322"/>
      <c r="K11" s="22"/>
    </row>
    <row r="12" spans="1:11" s="190" customFormat="1">
      <c r="A12" s="206">
        <f t="shared" ref="A12:A19" si="0">A11+1</f>
        <v>3</v>
      </c>
      <c r="B12" s="251"/>
      <c r="C12" s="288"/>
      <c r="D12" s="134"/>
      <c r="E12" s="322"/>
      <c r="K12" s="22"/>
    </row>
    <row r="13" spans="1:11" s="190" customFormat="1">
      <c r="A13" s="206">
        <f t="shared" si="0"/>
        <v>4</v>
      </c>
      <c r="B13" s="251"/>
      <c r="C13" s="288"/>
      <c r="D13" s="134"/>
      <c r="E13" s="322"/>
      <c r="K13" s="22"/>
    </row>
    <row r="14" spans="1:11">
      <c r="A14" s="206">
        <f t="shared" si="0"/>
        <v>5</v>
      </c>
      <c r="B14" s="251"/>
      <c r="C14" s="288"/>
      <c r="D14" s="134"/>
      <c r="E14" s="322"/>
      <c r="K14" s="22"/>
    </row>
    <row r="15" spans="1:11" s="190" customFormat="1">
      <c r="A15" s="206">
        <f t="shared" si="0"/>
        <v>6</v>
      </c>
      <c r="B15" s="251"/>
      <c r="C15" s="288"/>
      <c r="D15" s="134"/>
      <c r="E15" s="322"/>
      <c r="K15" s="22"/>
    </row>
    <row r="16" spans="1:11" s="190" customFormat="1">
      <c r="A16" s="206">
        <f t="shared" si="0"/>
        <v>7</v>
      </c>
      <c r="B16" s="251"/>
      <c r="C16" s="288"/>
      <c r="D16" s="134"/>
      <c r="E16" s="322"/>
      <c r="K16" s="22"/>
    </row>
    <row r="17" spans="1:11" s="190" customFormat="1">
      <c r="A17" s="206">
        <f t="shared" si="0"/>
        <v>8</v>
      </c>
      <c r="B17" s="251"/>
      <c r="C17" s="288"/>
      <c r="D17" s="134"/>
      <c r="E17" s="322"/>
      <c r="K17" s="22"/>
    </row>
    <row r="18" spans="1:11" s="190" customFormat="1">
      <c r="A18" s="206">
        <f t="shared" si="0"/>
        <v>9</v>
      </c>
      <c r="B18" s="251"/>
      <c r="C18" s="288"/>
      <c r="D18" s="134"/>
      <c r="E18" s="322"/>
      <c r="K18" s="22"/>
    </row>
    <row r="19" spans="1:11" s="190" customFormat="1" ht="15.75" thickBot="1">
      <c r="A19" s="213">
        <f t="shared" si="0"/>
        <v>10</v>
      </c>
      <c r="B19" s="291"/>
      <c r="C19" s="292"/>
      <c r="D19" s="141"/>
      <c r="E19" s="337"/>
      <c r="K19" s="22"/>
    </row>
    <row r="20" spans="1:11" ht="15.75" thickBot="1">
      <c r="A20" s="352"/>
      <c r="B20" s="218"/>
      <c r="C20" s="289"/>
      <c r="D20" s="164" t="str">
        <f>"Total "&amp;LEFT(A7,3)</f>
        <v>Total I19</v>
      </c>
      <c r="E20" s="165">
        <f>SUM(E10:E19)</f>
        <v>5</v>
      </c>
      <c r="K20" s="57"/>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topLeftCell="A4" workbookViewId="0">
      <selection activeCell="E17" sqref="E10:E17"/>
    </sheetView>
  </sheetViews>
  <sheetFormatPr defaultRowHeight="15"/>
  <cols>
    <col min="1" max="1" width="5.140625" customWidth="1"/>
    <col min="2" max="2" width="86.28515625" customWidth="1"/>
    <col min="3" max="3" width="17.140625" style="190" customWidth="1"/>
    <col min="4" max="4" width="10.5703125" customWidth="1"/>
    <col min="5" max="5" width="9.7109375" customWidth="1"/>
    <col min="7" max="7" width="13.42578125" customWidth="1"/>
  </cols>
  <sheetData>
    <row r="1" spans="1:8" ht="15.75">
      <c r="A1" s="267" t="str">
        <f>'Date initiale'!C3</f>
        <v>Universitatea de Arhitectură și Urbanism "Ion Mincu" București</v>
      </c>
      <c r="B1" s="267"/>
      <c r="C1" s="267"/>
      <c r="D1" s="267"/>
      <c r="E1" s="17"/>
    </row>
    <row r="2" spans="1:8" ht="15.75">
      <c r="A2" s="267" t="str">
        <f>'Date initiale'!B4&amp;" "&amp;'Date initiale'!C4</f>
        <v>Facultatea ARHITECTURA</v>
      </c>
      <c r="B2" s="267"/>
      <c r="C2" s="267"/>
      <c r="D2" s="267"/>
      <c r="E2" s="17"/>
    </row>
    <row r="3" spans="1:8" ht="15.75">
      <c r="A3" s="267" t="str">
        <f>'Date initiale'!B5&amp;" "&amp;'Date initiale'!C5</f>
        <v>Departamentul Sinteza Proiectării de Arhitectură</v>
      </c>
      <c r="B3" s="267"/>
      <c r="C3" s="267"/>
      <c r="D3" s="267"/>
      <c r="E3" s="17"/>
    </row>
    <row r="4" spans="1:8">
      <c r="A4" s="124" t="str">
        <f>'Date initiale'!C6&amp;", "&amp;'Date initiale'!C7</f>
        <v>Anton, Ionuț, C16</v>
      </c>
      <c r="B4" s="124"/>
      <c r="C4" s="124"/>
      <c r="D4" s="124"/>
    </row>
    <row r="5" spans="1:8" s="190" customFormat="1">
      <c r="A5" s="124"/>
      <c r="B5" s="124"/>
      <c r="C5" s="124"/>
      <c r="D5" s="124"/>
    </row>
    <row r="6" spans="1:8" ht="15.75">
      <c r="A6" s="462" t="s">
        <v>110</v>
      </c>
      <c r="B6" s="463"/>
      <c r="C6" s="463"/>
      <c r="D6" s="463"/>
      <c r="E6" s="464"/>
    </row>
    <row r="7" spans="1:8" s="190" customFormat="1" ht="15.75">
      <c r="A7" s="460" t="str">
        <f>'Descriere indicatori'!B27&amp;". "&amp;'Descriere indicatori'!C27</f>
        <v xml:space="preserve">I20. Expoziţii profesionale în domeniu organizate la nivel internaţional / naţional sau local în calitate de autor, coautor, curator </v>
      </c>
      <c r="B7" s="460"/>
      <c r="C7" s="460"/>
      <c r="D7" s="460"/>
      <c r="E7" s="460"/>
      <c r="F7" s="287"/>
    </row>
    <row r="8" spans="1:8" s="190" customFormat="1" ht="32.25" customHeight="1" thickBot="1">
      <c r="A8" s="58"/>
      <c r="B8" s="58"/>
      <c r="C8" s="58"/>
      <c r="D8" s="58"/>
      <c r="E8" s="58"/>
    </row>
    <row r="9" spans="1:8" ht="30.75" thickBot="1">
      <c r="A9" s="160" t="s">
        <v>55</v>
      </c>
      <c r="B9" s="293" t="s">
        <v>152</v>
      </c>
      <c r="C9" s="161" t="s">
        <v>151</v>
      </c>
      <c r="D9" s="161" t="s">
        <v>87</v>
      </c>
      <c r="E9" s="294" t="s">
        <v>147</v>
      </c>
      <c r="G9" s="273" t="s">
        <v>108</v>
      </c>
    </row>
    <row r="10" spans="1:8" ht="30">
      <c r="A10" s="310">
        <v>1</v>
      </c>
      <c r="B10" s="404" t="s">
        <v>364</v>
      </c>
      <c r="C10" s="405" t="s">
        <v>365</v>
      </c>
      <c r="D10" s="406">
        <v>2015</v>
      </c>
      <c r="E10" s="407">
        <v>3</v>
      </c>
      <c r="G10" s="274" t="s">
        <v>170</v>
      </c>
      <c r="H10" s="376" t="s">
        <v>263</v>
      </c>
    </row>
    <row r="11" spans="1:8" ht="30">
      <c r="A11" s="311">
        <f>A10+1</f>
        <v>2</v>
      </c>
      <c r="B11" s="41" t="s">
        <v>366</v>
      </c>
      <c r="C11" s="41" t="s">
        <v>365</v>
      </c>
      <c r="D11" s="41">
        <v>2014</v>
      </c>
      <c r="E11" s="403">
        <v>5</v>
      </c>
      <c r="G11" s="274" t="s">
        <v>172</v>
      </c>
    </row>
    <row r="12" spans="1:8">
      <c r="A12" s="311">
        <f t="shared" ref="A12:A18" si="0">A11+1</f>
        <v>3</v>
      </c>
      <c r="B12" s="41" t="s">
        <v>367</v>
      </c>
      <c r="C12" s="41" t="s">
        <v>365</v>
      </c>
      <c r="D12" s="41">
        <v>2014</v>
      </c>
      <c r="E12" s="403">
        <v>3</v>
      </c>
      <c r="G12" s="274" t="s">
        <v>173</v>
      </c>
    </row>
    <row r="13" spans="1:8" ht="30">
      <c r="A13" s="311">
        <f t="shared" si="0"/>
        <v>4</v>
      </c>
      <c r="B13" s="41" t="s">
        <v>368</v>
      </c>
      <c r="C13" s="41" t="s">
        <v>365</v>
      </c>
      <c r="D13" s="41">
        <v>2014</v>
      </c>
      <c r="E13" s="403">
        <v>3</v>
      </c>
    </row>
    <row r="14" spans="1:8" ht="30">
      <c r="A14" s="311">
        <f t="shared" si="0"/>
        <v>5</v>
      </c>
      <c r="B14" s="41" t="s">
        <v>369</v>
      </c>
      <c r="C14" s="41" t="s">
        <v>365</v>
      </c>
      <c r="D14" s="41">
        <v>2013</v>
      </c>
      <c r="E14" s="403">
        <v>3</v>
      </c>
    </row>
    <row r="15" spans="1:8" ht="30">
      <c r="A15" s="311">
        <f t="shared" si="0"/>
        <v>6</v>
      </c>
      <c r="B15" s="41" t="s">
        <v>370</v>
      </c>
      <c r="C15" s="41" t="s">
        <v>365</v>
      </c>
      <c r="D15" s="41">
        <v>2013</v>
      </c>
      <c r="E15" s="403">
        <v>3</v>
      </c>
    </row>
    <row r="16" spans="1:8" ht="45">
      <c r="A16" s="311">
        <f t="shared" si="0"/>
        <v>7</v>
      </c>
      <c r="B16" s="41" t="s">
        <v>371</v>
      </c>
      <c r="C16" s="41" t="s">
        <v>365</v>
      </c>
      <c r="D16" s="41">
        <v>2013</v>
      </c>
      <c r="E16" s="403">
        <v>3</v>
      </c>
    </row>
    <row r="17" spans="1:5" ht="30">
      <c r="A17" s="311">
        <f t="shared" si="0"/>
        <v>8</v>
      </c>
      <c r="B17" s="41" t="s">
        <v>372</v>
      </c>
      <c r="C17" s="41" t="s">
        <v>365</v>
      </c>
      <c r="D17" s="41">
        <v>2013</v>
      </c>
      <c r="E17" s="403">
        <v>3</v>
      </c>
    </row>
    <row r="18" spans="1:5" s="56" customFormat="1">
      <c r="A18" s="311">
        <f t="shared" si="0"/>
        <v>9</v>
      </c>
      <c r="B18" s="408"/>
      <c r="C18" s="41"/>
      <c r="D18" s="41"/>
      <c r="E18" s="403"/>
    </row>
    <row r="19" spans="1:5" s="56" customFormat="1" ht="15.75" thickBot="1">
      <c r="A19" s="311">
        <f>A18+1</f>
        <v>10</v>
      </c>
      <c r="B19" s="300"/>
      <c r="C19" s="300"/>
      <c r="D19" s="300"/>
      <c r="E19" s="344"/>
    </row>
    <row r="20" spans="1:5" ht="15.75" thickBot="1">
      <c r="A20" s="351"/>
      <c r="B20" s="295"/>
      <c r="C20" s="296"/>
      <c r="D20" s="164" t="str">
        <f>"Total "&amp;LEFT(A7,3)</f>
        <v>Total I20</v>
      </c>
      <c r="E20" s="128">
        <f>SUM(E10:E19)</f>
        <v>26</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abSelected="1" zoomScale="130" zoomScaleNormal="130" workbookViewId="0">
      <selection activeCell="B47" sqref="B47"/>
    </sheetView>
  </sheetViews>
  <sheetFormatPr defaultRowHeight="15"/>
  <cols>
    <col min="1" max="1" width="4.28515625" style="190" customWidth="1"/>
    <col min="2" max="2" width="8.7109375" customWidth="1"/>
    <col min="3" max="3" width="72" customWidth="1"/>
    <col min="4" max="4" width="7.7109375" customWidth="1"/>
  </cols>
  <sheetData>
    <row r="1" spans="2:4">
      <c r="B1" s="437" t="s">
        <v>102</v>
      </c>
      <c r="C1" s="437"/>
      <c r="D1" s="437"/>
    </row>
    <row r="2" spans="2:4" s="190" customFormat="1">
      <c r="B2" s="366" t="str">
        <f>"Facultatea de "&amp;'Date initiale'!C4</f>
        <v>Facultatea de ARHITECTURA</v>
      </c>
      <c r="C2" s="366"/>
      <c r="D2" s="366"/>
    </row>
    <row r="3" spans="2:4">
      <c r="B3" s="437" t="str">
        <f>"Departamentul "&amp;'Date initiale'!C5</f>
        <v>Departamentul Sinteza Proiectării de Arhitectură</v>
      </c>
      <c r="C3" s="437"/>
      <c r="D3" s="437"/>
    </row>
    <row r="4" spans="2:4">
      <c r="B4" s="366" t="str">
        <f>"Nume și prenume: "&amp;'Date initiale'!C6</f>
        <v>Nume și prenume: Anton, Ionuț</v>
      </c>
      <c r="C4" s="366"/>
      <c r="D4" s="366"/>
    </row>
    <row r="5" spans="2:4" s="190" customFormat="1">
      <c r="B5" s="366" t="str">
        <f>"Post: "&amp;'Date initiale'!C7</f>
        <v>Post: C16</v>
      </c>
      <c r="C5" s="366"/>
      <c r="D5" s="366"/>
    </row>
    <row r="6" spans="2:4">
      <c r="B6" s="366" t="str">
        <f>"Standard de referință: "&amp;'Date initiale'!C8</f>
        <v>Standard de referință: conferențiar universitar</v>
      </c>
      <c r="C6" s="366"/>
      <c r="D6" s="366"/>
    </row>
    <row r="7" spans="2:4">
      <c r="B7" s="190"/>
      <c r="C7" s="190"/>
      <c r="D7" s="190"/>
    </row>
    <row r="8" spans="2:4" s="190" customFormat="1" ht="15.75">
      <c r="B8" s="440" t="s">
        <v>178</v>
      </c>
      <c r="C8" s="440"/>
      <c r="D8" s="440"/>
    </row>
    <row r="9" spans="2:4" ht="34.5" customHeight="1">
      <c r="B9" s="438" t="s">
        <v>186</v>
      </c>
      <c r="C9" s="439"/>
      <c r="D9" s="439"/>
    </row>
    <row r="10" spans="2:4" ht="30">
      <c r="B10" s="93" t="s">
        <v>63</v>
      </c>
      <c r="C10" s="93" t="s">
        <v>177</v>
      </c>
      <c r="D10" s="93" t="s">
        <v>147</v>
      </c>
    </row>
    <row r="11" spans="2:4">
      <c r="B11" s="94" t="s">
        <v>19</v>
      </c>
      <c r="C11" s="11" t="s">
        <v>20</v>
      </c>
      <c r="D11" s="103">
        <f>'I1'!I20</f>
        <v>10</v>
      </c>
    </row>
    <row r="12" spans="2:4" ht="15" customHeight="1">
      <c r="B12" s="95" t="s">
        <v>21</v>
      </c>
      <c r="C12" s="11" t="s">
        <v>22</v>
      </c>
      <c r="D12" s="104">
        <f>'I2'!I20</f>
        <v>15</v>
      </c>
    </row>
    <row r="13" spans="2:4">
      <c r="B13" s="95" t="s">
        <v>23</v>
      </c>
      <c r="C13" s="31" t="s">
        <v>24</v>
      </c>
      <c r="D13" s="104">
        <f>'I3'!I20</f>
        <v>5</v>
      </c>
    </row>
    <row r="14" spans="2:4">
      <c r="B14" s="95" t="s">
        <v>26</v>
      </c>
      <c r="C14" s="11" t="s">
        <v>199</v>
      </c>
      <c r="D14" s="104">
        <f>'I4'!I20</f>
        <v>0</v>
      </c>
    </row>
    <row r="15" spans="2:4" ht="45">
      <c r="B15" s="95" t="s">
        <v>28</v>
      </c>
      <c r="C15" s="77" t="s">
        <v>200</v>
      </c>
      <c r="D15" s="104">
        <f>'I5'!I20</f>
        <v>7</v>
      </c>
    </row>
    <row r="16" spans="2:4" ht="15" customHeight="1">
      <c r="B16" s="95" t="s">
        <v>29</v>
      </c>
      <c r="C16" s="15" t="s">
        <v>201</v>
      </c>
      <c r="D16" s="104">
        <f>'I6'!I20</f>
        <v>0</v>
      </c>
    </row>
    <row r="17" spans="2:4" ht="15" customHeight="1">
      <c r="B17" s="95" t="s">
        <v>30</v>
      </c>
      <c r="C17" s="15" t="s">
        <v>203</v>
      </c>
      <c r="D17" s="104">
        <f>'I7'!I20</f>
        <v>27.5</v>
      </c>
    </row>
    <row r="18" spans="2:4" ht="30">
      <c r="B18" s="95" t="s">
        <v>31</v>
      </c>
      <c r="C18" s="15" t="s">
        <v>204</v>
      </c>
      <c r="D18" s="104">
        <f>'I8'!I20</f>
        <v>0</v>
      </c>
    </row>
    <row r="19" spans="2:4" ht="30">
      <c r="B19" s="95" t="s">
        <v>33</v>
      </c>
      <c r="C19" s="11" t="s">
        <v>205</v>
      </c>
      <c r="D19" s="104">
        <f>'I9'!I20</f>
        <v>0</v>
      </c>
    </row>
    <row r="20" spans="2:4" ht="30">
      <c r="B20" s="95" t="s">
        <v>34</v>
      </c>
      <c r="C20" s="76" t="s">
        <v>207</v>
      </c>
      <c r="D20" s="104">
        <f>'I10'!I20</f>
        <v>0</v>
      </c>
    </row>
    <row r="21" spans="2:4" ht="45">
      <c r="B21" s="96" t="s">
        <v>36</v>
      </c>
      <c r="C21" s="15" t="s">
        <v>209</v>
      </c>
      <c r="D21" s="104">
        <f>I11a!I20</f>
        <v>37.5</v>
      </c>
    </row>
    <row r="22" spans="2:4" ht="60" customHeight="1">
      <c r="B22" s="97"/>
      <c r="C22" s="15" t="s">
        <v>211</v>
      </c>
      <c r="D22" s="104">
        <f>I11b!H20</f>
        <v>5</v>
      </c>
    </row>
    <row r="23" spans="2:4" ht="30">
      <c r="B23" s="94"/>
      <c r="C23" s="35" t="s">
        <v>213</v>
      </c>
      <c r="D23" s="104">
        <f>I11c!G20</f>
        <v>21</v>
      </c>
    </row>
    <row r="24" spans="2:4" ht="75">
      <c r="B24" s="95" t="s">
        <v>40</v>
      </c>
      <c r="C24" s="15" t="s">
        <v>215</v>
      </c>
      <c r="D24" s="104">
        <f>'I12'!H20</f>
        <v>40</v>
      </c>
    </row>
    <row r="25" spans="2:4" ht="48" customHeight="1">
      <c r="B25" s="95" t="s">
        <v>60</v>
      </c>
      <c r="C25" s="15" t="s">
        <v>217</v>
      </c>
      <c r="D25" s="104">
        <f>'I13'!H27</f>
        <v>237.5</v>
      </c>
    </row>
    <row r="26" spans="2:4" ht="60">
      <c r="B26" s="96" t="s">
        <v>61</v>
      </c>
      <c r="C26" s="11" t="s">
        <v>219</v>
      </c>
      <c r="D26" s="104">
        <f>I14a!H20</f>
        <v>0</v>
      </c>
    </row>
    <row r="27" spans="2:4" ht="30" customHeight="1">
      <c r="B27" s="94"/>
      <c r="C27" s="11" t="s">
        <v>221</v>
      </c>
      <c r="D27" s="104">
        <f>I14b!H20</f>
        <v>0</v>
      </c>
    </row>
    <row r="28" spans="2:4" ht="45">
      <c r="B28" s="95" t="s">
        <v>61</v>
      </c>
      <c r="C28" s="11" t="s">
        <v>62</v>
      </c>
      <c r="D28" s="104">
        <f>I14c!H20</f>
        <v>30</v>
      </c>
    </row>
    <row r="29" spans="2:4" s="190" customFormat="1" ht="60">
      <c r="B29" s="370" t="s">
        <v>0</v>
      </c>
      <c r="C29" s="11" t="s">
        <v>224</v>
      </c>
      <c r="D29" s="105">
        <f>'I15'!H20</f>
        <v>0</v>
      </c>
    </row>
    <row r="30" spans="2:4" ht="105">
      <c r="B30" s="98" t="s">
        <v>64</v>
      </c>
      <c r="C30" s="84" t="s">
        <v>226</v>
      </c>
      <c r="D30" s="105">
        <f>'I16'!D20</f>
        <v>0</v>
      </c>
    </row>
    <row r="31" spans="2:4" ht="45">
      <c r="B31" s="98" t="s">
        <v>66</v>
      </c>
      <c r="C31" s="70" t="s">
        <v>229</v>
      </c>
      <c r="D31" s="104">
        <f>'I17'!D20</f>
        <v>0</v>
      </c>
    </row>
    <row r="32" spans="2:4" ht="45" customHeight="1">
      <c r="B32" s="94" t="s">
        <v>68</v>
      </c>
      <c r="C32" s="15" t="s">
        <v>231</v>
      </c>
      <c r="D32" s="103">
        <f>'I18'!D20</f>
        <v>30</v>
      </c>
    </row>
    <row r="33" spans="2:4" ht="75" customHeight="1">
      <c r="B33" s="95" t="s">
        <v>42</v>
      </c>
      <c r="C33" s="88" t="s">
        <v>233</v>
      </c>
      <c r="D33" s="104">
        <f>'I19'!E20</f>
        <v>5</v>
      </c>
    </row>
    <row r="34" spans="2:4" ht="30">
      <c r="B34" s="99" t="s">
        <v>44</v>
      </c>
      <c r="C34" s="87" t="s">
        <v>234</v>
      </c>
      <c r="D34" s="104">
        <f>'I20'!E20</f>
        <v>26</v>
      </c>
    </row>
    <row r="35" spans="2:4">
      <c r="B35" s="95" t="s">
        <v>45</v>
      </c>
      <c r="C35" s="79" t="s">
        <v>236</v>
      </c>
      <c r="D35" s="104">
        <f>'I21'!D20</f>
        <v>15</v>
      </c>
    </row>
    <row r="36" spans="2:4" ht="90">
      <c r="B36" s="95" t="s">
        <v>47</v>
      </c>
      <c r="C36" s="78" t="s">
        <v>271</v>
      </c>
      <c r="D36" s="104">
        <f>'I22'!D20</f>
        <v>40</v>
      </c>
    </row>
    <row r="37" spans="2:4" ht="45">
      <c r="B37" s="95" t="s">
        <v>48</v>
      </c>
      <c r="C37" s="77" t="s">
        <v>237</v>
      </c>
      <c r="D37" s="104">
        <f>'I23'!D25</f>
        <v>15</v>
      </c>
    </row>
    <row r="38" spans="2:4">
      <c r="B38" s="95" t="s">
        <v>239</v>
      </c>
      <c r="C38" s="77" t="s">
        <v>49</v>
      </c>
      <c r="D38" s="104">
        <f>'I24'!F20</f>
        <v>0</v>
      </c>
    </row>
    <row r="39" spans="2:4">
      <c r="B39" s="190"/>
      <c r="C39" s="190"/>
      <c r="D39" s="190"/>
    </row>
    <row r="40" spans="2:4">
      <c r="B40" s="283" t="s">
        <v>2</v>
      </c>
      <c r="C40" s="1" t="s">
        <v>104</v>
      </c>
      <c r="D40" s="190"/>
    </row>
    <row r="41" spans="2:4">
      <c r="B41" s="19" t="s">
        <v>5</v>
      </c>
      <c r="C41" s="13" t="s">
        <v>242</v>
      </c>
      <c r="D41" s="106">
        <f>SUM(D11:D20)+SUM(D33:D38)</f>
        <v>165.5</v>
      </c>
    </row>
    <row r="42" spans="2:4">
      <c r="B42" s="19" t="s">
        <v>6</v>
      </c>
      <c r="C42" s="13" t="s">
        <v>243</v>
      </c>
      <c r="D42" s="106">
        <f>SUM(D24:D33)</f>
        <v>342.5</v>
      </c>
    </row>
    <row r="43" spans="2:4" ht="15.75" thickBot="1">
      <c r="B43" s="100" t="s">
        <v>7</v>
      </c>
      <c r="C43" s="14" t="s">
        <v>9</v>
      </c>
      <c r="D43" s="107">
        <f>SUM(D21:D23)</f>
        <v>63.5</v>
      </c>
    </row>
    <row r="44" spans="2:4" ht="16.5" thickTop="1" thickBot="1">
      <c r="B44" s="101" t="s">
        <v>8</v>
      </c>
      <c r="C44" s="102" t="s">
        <v>244</v>
      </c>
      <c r="D44" s="108">
        <f>D41+D42+D43</f>
        <v>571.5</v>
      </c>
    </row>
    <row r="45" spans="2:4" ht="15.75" thickTop="1">
      <c r="B45" s="190"/>
      <c r="C45" s="190"/>
      <c r="D45" s="190"/>
    </row>
    <row r="46" spans="2:4">
      <c r="B46" s="284" t="s">
        <v>148</v>
      </c>
      <c r="C46" s="190" t="s">
        <v>149</v>
      </c>
      <c r="D46" s="190"/>
    </row>
    <row r="47" spans="2:4">
      <c r="B47" s="308" t="str">
        <f>'Date initiale'!C9</f>
        <v>19/06/2019</v>
      </c>
      <c r="C47" s="190"/>
      <c r="D47" s="190"/>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D12" sqref="D10:D12"/>
    </sheetView>
  </sheetViews>
  <sheetFormatPr defaultRowHeight="15"/>
  <cols>
    <col min="1" max="1" width="5.140625" customWidth="1"/>
    <col min="2" max="2" width="104.28515625" customWidth="1"/>
    <col min="3" max="3" width="10.5703125" customWidth="1"/>
    <col min="4" max="4" width="9.7109375" customWidth="1"/>
  </cols>
  <sheetData>
    <row r="1" spans="1:10">
      <c r="A1" s="269" t="str">
        <f>'Date initiale'!C3</f>
        <v>Universitatea de Arhitectură și Urbanism "Ion Mincu" București</v>
      </c>
      <c r="B1" s="269"/>
    </row>
    <row r="2" spans="1:10">
      <c r="A2" s="269" t="str">
        <f>'Date initiale'!B4&amp;" "&amp;'Date initiale'!C4</f>
        <v>Facultatea ARHITECTURA</v>
      </c>
      <c r="B2" s="269"/>
    </row>
    <row r="3" spans="1:10">
      <c r="A3" s="269" t="str">
        <f>'Date initiale'!B5&amp;" "&amp;'Date initiale'!C5</f>
        <v>Departamentul Sinteza Proiectării de Arhitectură</v>
      </c>
      <c r="B3" s="269"/>
    </row>
    <row r="4" spans="1:10">
      <c r="A4" s="124" t="str">
        <f>'Date initiale'!C6&amp;", "&amp;'Date initiale'!C7</f>
        <v>Anton, Ionuț, C16</v>
      </c>
      <c r="B4" s="124"/>
    </row>
    <row r="5" spans="1:10" s="190" customFormat="1">
      <c r="A5" s="124"/>
      <c r="B5" s="124"/>
    </row>
    <row r="6" spans="1:10" ht="15.75">
      <c r="A6" s="456" t="s">
        <v>110</v>
      </c>
      <c r="B6" s="456"/>
      <c r="C6" s="456"/>
      <c r="D6" s="456"/>
    </row>
    <row r="7" spans="1:10" ht="24" customHeight="1">
      <c r="A7" s="460" t="str">
        <f>'Descriere indicatori'!B28&amp;". "&amp;'Descriere indicatori'!C28</f>
        <v xml:space="preserve">I21. Organizator / curator expoziţii la nivel internaţional/naţional </v>
      </c>
      <c r="B7" s="460"/>
      <c r="C7" s="460"/>
      <c r="D7" s="460"/>
    </row>
    <row r="8" spans="1:10" ht="15.75" thickBot="1"/>
    <row r="9" spans="1:10" ht="30.75" thickBot="1">
      <c r="A9" s="160" t="s">
        <v>55</v>
      </c>
      <c r="B9" s="293" t="s">
        <v>152</v>
      </c>
      <c r="C9" s="161" t="s">
        <v>87</v>
      </c>
      <c r="D9" s="294" t="s">
        <v>147</v>
      </c>
      <c r="F9" s="273" t="s">
        <v>108</v>
      </c>
      <c r="J9" s="14"/>
    </row>
    <row r="10" spans="1:10" ht="45">
      <c r="A10" s="310">
        <v>1</v>
      </c>
      <c r="B10" s="186" t="s">
        <v>373</v>
      </c>
      <c r="C10" s="41">
        <v>2011</v>
      </c>
      <c r="D10" s="410">
        <v>5</v>
      </c>
      <c r="F10" s="274" t="s">
        <v>170</v>
      </c>
      <c r="G10" s="376" t="s">
        <v>263</v>
      </c>
      <c r="J10" s="275"/>
    </row>
    <row r="11" spans="1:10" ht="30">
      <c r="A11" s="311">
        <f>A10+1</f>
        <v>2</v>
      </c>
      <c r="B11" s="408" t="s">
        <v>374</v>
      </c>
      <c r="C11" s="41">
        <v>2010</v>
      </c>
      <c r="D11" s="409">
        <v>5</v>
      </c>
      <c r="J11" s="56"/>
    </row>
    <row r="12" spans="1:10" ht="30">
      <c r="A12" s="311">
        <f t="shared" ref="A12:A19" si="0">A11+1</f>
        <v>3</v>
      </c>
      <c r="B12" s="408" t="s">
        <v>375</v>
      </c>
      <c r="C12" s="41">
        <v>2010</v>
      </c>
      <c r="D12" s="409">
        <v>5</v>
      </c>
    </row>
    <row r="13" spans="1:10">
      <c r="A13" s="311">
        <f t="shared" si="0"/>
        <v>4</v>
      </c>
      <c r="B13" s="185"/>
      <c r="C13" s="41"/>
      <c r="D13" s="409"/>
    </row>
    <row r="14" spans="1:10">
      <c r="A14" s="311">
        <f t="shared" si="0"/>
        <v>5</v>
      </c>
      <c r="B14" s="41"/>
      <c r="C14" s="41"/>
      <c r="D14" s="298"/>
    </row>
    <row r="15" spans="1:10">
      <c r="A15" s="311">
        <f t="shared" si="0"/>
        <v>6</v>
      </c>
      <c r="B15" s="41"/>
      <c r="C15" s="41"/>
      <c r="D15" s="298"/>
    </row>
    <row r="16" spans="1:10">
      <c r="A16" s="311">
        <f t="shared" si="0"/>
        <v>7</v>
      </c>
      <c r="B16" s="41"/>
      <c r="C16" s="41"/>
      <c r="D16" s="298"/>
    </row>
    <row r="17" spans="1:4">
      <c r="A17" s="311">
        <f t="shared" si="0"/>
        <v>8</v>
      </c>
      <c r="B17" s="41"/>
      <c r="C17" s="41"/>
      <c r="D17" s="152"/>
    </row>
    <row r="18" spans="1:4">
      <c r="A18" s="311">
        <f t="shared" si="0"/>
        <v>9</v>
      </c>
      <c r="B18" s="186"/>
      <c r="C18" s="186"/>
      <c r="D18" s="299"/>
    </row>
    <row r="19" spans="1:4" ht="15.75" thickBot="1">
      <c r="A19" s="312">
        <f t="shared" si="0"/>
        <v>10</v>
      </c>
      <c r="B19" s="300"/>
      <c r="C19" s="300"/>
      <c r="D19" s="301"/>
    </row>
    <row r="20" spans="1:4" ht="15.75" thickBot="1">
      <c r="A20" s="351"/>
      <c r="B20" s="295"/>
      <c r="C20" s="164" t="str">
        <f>"Total "&amp;LEFT(A7,3)</f>
        <v>Total I21</v>
      </c>
      <c r="D20" s="128">
        <f>SUM(D10:D19)</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C19" sqref="C19"/>
    </sheetView>
  </sheetViews>
  <sheetFormatPr defaultRowHeight="15"/>
  <cols>
    <col min="1" max="1" width="5.140625" customWidth="1"/>
    <col min="2" max="2" width="98.28515625" customWidth="1"/>
    <col min="3" max="3" width="15.7109375" customWidth="1"/>
    <col min="4" max="4" width="9.7109375" customWidth="1"/>
  </cols>
  <sheetData>
    <row r="1" spans="1:7" ht="15.75">
      <c r="A1" s="267" t="str">
        <f>'Date initiale'!C3</f>
        <v>Universitatea de Arhitectură și Urbanism "Ion Mincu" București</v>
      </c>
      <c r="B1" s="267"/>
      <c r="C1" s="267"/>
      <c r="D1" s="17"/>
    </row>
    <row r="2" spans="1:7" ht="15.75">
      <c r="A2" s="267" t="str">
        <f>'Date initiale'!B4&amp;" "&amp;'Date initiale'!C4</f>
        <v>Facultatea ARHITECTURA</v>
      </c>
      <c r="B2" s="267"/>
      <c r="C2" s="267"/>
      <c r="D2" s="17"/>
    </row>
    <row r="3" spans="1:7" ht="15.75">
      <c r="A3" s="267" t="str">
        <f>'Date initiale'!B5&amp;" "&amp;'Date initiale'!C5</f>
        <v>Departamentul Sinteza Proiectării de Arhitectură</v>
      </c>
      <c r="B3" s="267"/>
      <c r="C3" s="267"/>
      <c r="D3" s="17"/>
    </row>
    <row r="4" spans="1:7">
      <c r="A4" s="124" t="str">
        <f>'Date initiale'!C6&amp;", "&amp;'Date initiale'!C7</f>
        <v>Anton, Ionuț, C16</v>
      </c>
      <c r="B4" s="124"/>
      <c r="C4" s="124"/>
    </row>
    <row r="5" spans="1:7" s="190" customFormat="1">
      <c r="A5" s="124"/>
      <c r="B5" s="124"/>
      <c r="C5" s="124"/>
    </row>
    <row r="6" spans="1:7" ht="15.75">
      <c r="A6" s="458" t="s">
        <v>110</v>
      </c>
      <c r="B6" s="458"/>
      <c r="C6" s="458"/>
      <c r="D6" s="458"/>
    </row>
    <row r="7" spans="1:7" s="190" customFormat="1" ht="66.75" customHeight="1">
      <c r="A7" s="460"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60"/>
      <c r="C7" s="460"/>
      <c r="D7" s="460"/>
    </row>
    <row r="8" spans="1:7" ht="16.5" thickBot="1">
      <c r="A8" s="59"/>
      <c r="B8" s="59"/>
      <c r="C8" s="59"/>
      <c r="D8" s="59"/>
    </row>
    <row r="9" spans="1:7" ht="30.75" thickBot="1">
      <c r="A9" s="160" t="s">
        <v>55</v>
      </c>
      <c r="B9" s="302" t="s">
        <v>158</v>
      </c>
      <c r="C9" s="302" t="s">
        <v>81</v>
      </c>
      <c r="D9" s="303" t="s">
        <v>147</v>
      </c>
      <c r="F9" s="273" t="s">
        <v>108</v>
      </c>
    </row>
    <row r="10" spans="1:7" ht="15.75">
      <c r="A10" s="166">
        <v>1</v>
      </c>
      <c r="B10" s="304" t="s">
        <v>426</v>
      </c>
      <c r="C10" s="150">
        <v>2015</v>
      </c>
      <c r="D10" s="330">
        <v>10</v>
      </c>
      <c r="E10" s="46"/>
      <c r="F10" s="274" t="s">
        <v>174</v>
      </c>
      <c r="G10" s="376" t="s">
        <v>265</v>
      </c>
    </row>
    <row r="11" spans="1:7" ht="15.75">
      <c r="A11" s="168">
        <f>A10+1</f>
        <v>2</v>
      </c>
      <c r="B11" s="297" t="s">
        <v>426</v>
      </c>
      <c r="C11" s="171" t="s">
        <v>427</v>
      </c>
      <c r="D11" s="322">
        <v>10</v>
      </c>
      <c r="E11" s="46"/>
      <c r="F11" s="274" t="s">
        <v>170</v>
      </c>
    </row>
    <row r="12" spans="1:7" ht="15.75">
      <c r="A12" s="168">
        <f t="shared" ref="A12:A19" si="0">A11+1</f>
        <v>3</v>
      </c>
      <c r="B12" s="297" t="s">
        <v>426</v>
      </c>
      <c r="C12" s="171" t="s">
        <v>428</v>
      </c>
      <c r="D12" s="322">
        <v>10</v>
      </c>
      <c r="E12" s="46"/>
      <c r="F12" s="274" t="s">
        <v>170</v>
      </c>
    </row>
    <row r="13" spans="1:7" ht="15.75">
      <c r="A13" s="168">
        <f t="shared" si="0"/>
        <v>4</v>
      </c>
      <c r="B13" s="297" t="s">
        <v>426</v>
      </c>
      <c r="C13" s="171" t="s">
        <v>429</v>
      </c>
      <c r="D13" s="322">
        <v>10</v>
      </c>
      <c r="E13" s="46"/>
      <c r="F13" s="274">
        <v>20</v>
      </c>
    </row>
    <row r="14" spans="1:7" ht="15.75">
      <c r="A14" s="168">
        <f t="shared" si="0"/>
        <v>5</v>
      </c>
      <c r="B14" s="297" t="s">
        <v>430</v>
      </c>
      <c r="C14" s="171" t="s">
        <v>431</v>
      </c>
      <c r="D14" s="345">
        <v>0</v>
      </c>
      <c r="E14" s="46"/>
    </row>
    <row r="15" spans="1:7" ht="15.75">
      <c r="A15" s="168">
        <f t="shared" si="0"/>
        <v>6</v>
      </c>
      <c r="B15" s="297"/>
      <c r="C15" s="171"/>
      <c r="D15" s="345"/>
      <c r="E15" s="46"/>
    </row>
    <row r="16" spans="1:7" ht="15.75">
      <c r="A16" s="168">
        <f t="shared" si="0"/>
        <v>7</v>
      </c>
      <c r="B16" s="297"/>
      <c r="C16" s="171"/>
      <c r="D16" s="345"/>
      <c r="E16" s="46"/>
    </row>
    <row r="17" spans="1:5" ht="15.75">
      <c r="A17" s="168">
        <f t="shared" si="0"/>
        <v>8</v>
      </c>
      <c r="B17" s="297"/>
      <c r="C17" s="171"/>
      <c r="D17" s="345"/>
      <c r="E17" s="46"/>
    </row>
    <row r="18" spans="1:5" ht="15.75">
      <c r="A18" s="168">
        <f t="shared" si="0"/>
        <v>9</v>
      </c>
      <c r="B18" s="297"/>
      <c r="C18" s="171"/>
      <c r="D18" s="345"/>
      <c r="E18" s="46"/>
    </row>
    <row r="19" spans="1:5" ht="16.5" thickBot="1">
      <c r="A19" s="305">
        <f t="shared" si="0"/>
        <v>10</v>
      </c>
      <c r="B19" s="306"/>
      <c r="C19" s="426"/>
      <c r="D19" s="346"/>
      <c r="E19" s="46"/>
    </row>
    <row r="20" spans="1:5" ht="16.5" thickBot="1">
      <c r="A20" s="351"/>
      <c r="B20" s="295"/>
      <c r="C20" s="127" t="str">
        <f>"Total "&amp;LEFT(A7,3)</f>
        <v>Total I22</v>
      </c>
      <c r="D20" s="128">
        <f>SUM(D10:D19)</f>
        <v>40</v>
      </c>
      <c r="E20" s="46"/>
    </row>
    <row r="21" spans="1:5" ht="15.75">
      <c r="A21" s="46"/>
      <c r="B21" s="47"/>
      <c r="C21" s="46"/>
      <c r="D21" s="46"/>
      <c r="E21" s="46"/>
    </row>
    <row r="22" spans="1:5" ht="15.75">
      <c r="A22" s="46"/>
      <c r="B22" s="47"/>
      <c r="C22" s="46"/>
      <c r="D22" s="46"/>
      <c r="E22" s="46"/>
    </row>
    <row r="23" spans="1:5" ht="15.75">
      <c r="A23" s="46"/>
      <c r="B23" s="47"/>
      <c r="C23" s="46"/>
      <c r="D23" s="46"/>
      <c r="E23" s="46"/>
    </row>
    <row r="24" spans="1:5" ht="15.75">
      <c r="A24" s="46"/>
      <c r="B24" s="47"/>
      <c r="C24" s="46"/>
      <c r="D24" s="46"/>
      <c r="E24" s="46"/>
    </row>
    <row r="25" spans="1:5" ht="15.75">
      <c r="A25" s="46"/>
      <c r="B25" s="47"/>
      <c r="C25" s="46"/>
      <c r="D25" s="46"/>
      <c r="E25" s="46"/>
    </row>
    <row r="26" spans="1:5" ht="15.75">
      <c r="A26" s="46"/>
      <c r="B26" s="47"/>
      <c r="C26" s="46"/>
      <c r="D26" s="46"/>
      <c r="E26" s="46"/>
    </row>
    <row r="27" spans="1:5" ht="15.75">
      <c r="A27" s="46"/>
      <c r="B27" s="48"/>
      <c r="C27" s="46"/>
      <c r="D27" s="46"/>
      <c r="E27" s="46"/>
    </row>
    <row r="28" spans="1:5" ht="15.75">
      <c r="A28" s="46"/>
      <c r="B28" s="47"/>
      <c r="C28" s="46"/>
      <c r="D28" s="46"/>
      <c r="E28" s="46"/>
    </row>
    <row r="29" spans="1:5" ht="15.75">
      <c r="A29" s="46"/>
      <c r="B29" s="47"/>
      <c r="C29" s="46"/>
      <c r="D29" s="46"/>
      <c r="E29" s="46"/>
    </row>
    <row r="30" spans="1:5" ht="15.75">
      <c r="A30" s="46"/>
      <c r="B30" s="49"/>
      <c r="C30" s="46"/>
      <c r="D30" s="46"/>
      <c r="E30" s="46"/>
    </row>
    <row r="31" spans="1:5" ht="15.75">
      <c r="A31" s="46"/>
      <c r="B31" s="36"/>
      <c r="C31" s="46"/>
      <c r="D31" s="46"/>
      <c r="E31" s="46"/>
    </row>
    <row r="32" spans="1:5" ht="15.75">
      <c r="A32" s="46"/>
      <c r="B32" s="36"/>
      <c r="C32" s="46"/>
      <c r="D32" s="46"/>
      <c r="E32" s="46"/>
    </row>
    <row r="33" spans="1:5" ht="15.75">
      <c r="A33" s="46"/>
      <c r="B33" s="46"/>
      <c r="C33" s="46"/>
      <c r="D33" s="46"/>
      <c r="E33" s="46"/>
    </row>
    <row r="34" spans="1:5" ht="15.75">
      <c r="A34" s="46"/>
      <c r="B34" s="46"/>
      <c r="C34" s="46"/>
      <c r="D34" s="46"/>
      <c r="E34" s="46"/>
    </row>
    <row r="35" spans="1:5" ht="15.75">
      <c r="A35" s="46"/>
      <c r="B35" s="46"/>
      <c r="C35" s="46"/>
      <c r="D35" s="46"/>
      <c r="E35" s="46"/>
    </row>
    <row r="36" spans="1:5" ht="15.75">
      <c r="A36" s="46"/>
      <c r="B36" s="46"/>
      <c r="C36" s="46"/>
      <c r="D36" s="46"/>
      <c r="E36" s="46"/>
    </row>
    <row r="37" spans="1:5" ht="15.75">
      <c r="A37" s="46"/>
      <c r="B37" s="46"/>
      <c r="C37" s="46"/>
      <c r="D37" s="46"/>
      <c r="E37" s="46"/>
    </row>
    <row r="38" spans="1:5" ht="15.75">
      <c r="A38" s="46"/>
      <c r="B38" s="46"/>
      <c r="C38" s="46"/>
      <c r="D38" s="46"/>
      <c r="E38" s="46"/>
    </row>
    <row r="39" spans="1:5" ht="15.75">
      <c r="A39" s="46"/>
      <c r="B39" s="46"/>
      <c r="C39" s="46"/>
      <c r="D39" s="46"/>
      <c r="E39" s="46"/>
    </row>
    <row r="40" spans="1:5" ht="15.75">
      <c r="A40" s="46"/>
      <c r="B40" s="46"/>
      <c r="C40" s="46"/>
      <c r="D40" s="46"/>
      <c r="E40" s="46"/>
    </row>
    <row r="41" spans="1:5" ht="15.75">
      <c r="A41" s="46"/>
      <c r="B41" s="46"/>
      <c r="C41" s="46"/>
      <c r="D41" s="46"/>
      <c r="E41" s="46"/>
    </row>
    <row r="42" spans="1:5" ht="15.75">
      <c r="A42" s="46"/>
      <c r="B42" s="46"/>
      <c r="C42" s="46"/>
      <c r="D42" s="46"/>
      <c r="E42" s="46"/>
    </row>
    <row r="43" spans="1:5" ht="15.75">
      <c r="A43" s="46"/>
      <c r="B43" s="46"/>
      <c r="C43" s="46"/>
      <c r="D43" s="46"/>
      <c r="E43" s="46"/>
    </row>
    <row r="44" spans="1:5" ht="15.75">
      <c r="A44" s="46"/>
      <c r="B44" s="46"/>
      <c r="C44" s="46"/>
      <c r="D44" s="46"/>
      <c r="E44" s="46"/>
    </row>
    <row r="45" spans="1:5" ht="15.75">
      <c r="A45" s="46"/>
      <c r="B45" s="46"/>
      <c r="C45" s="46"/>
      <c r="D45" s="46"/>
      <c r="E45" s="46"/>
    </row>
    <row r="46" spans="1:5" ht="15.75">
      <c r="A46" s="46"/>
      <c r="B46" s="46"/>
      <c r="C46" s="46"/>
      <c r="D46" s="46"/>
      <c r="E46" s="46"/>
    </row>
    <row r="47" spans="1:5" ht="15.75">
      <c r="A47" s="46"/>
      <c r="B47" s="46"/>
      <c r="C47" s="46"/>
      <c r="D47" s="46"/>
      <c r="E47" s="46"/>
    </row>
    <row r="48" spans="1:5" ht="15.75">
      <c r="A48" s="46"/>
      <c r="B48" s="46"/>
      <c r="C48" s="46"/>
      <c r="D48" s="46"/>
      <c r="E48" s="46"/>
    </row>
    <row r="49" spans="1:5" ht="15.75">
      <c r="A49" s="46"/>
      <c r="B49" s="46"/>
      <c r="C49" s="46"/>
      <c r="D49" s="46"/>
      <c r="E49" s="46"/>
    </row>
    <row r="50" spans="1:5" ht="15.75">
      <c r="A50" s="46"/>
      <c r="B50" s="46"/>
      <c r="C50" s="46"/>
      <c r="D50" s="46"/>
      <c r="E50" s="46"/>
    </row>
    <row r="51" spans="1:5" ht="15.75">
      <c r="A51" s="46"/>
      <c r="B51" s="46"/>
      <c r="C51" s="46"/>
      <c r="D51" s="46"/>
      <c r="E51" s="46"/>
    </row>
    <row r="52" spans="1:5" ht="15.75">
      <c r="A52" s="46"/>
      <c r="B52" s="46"/>
      <c r="C52" s="46"/>
      <c r="D52" s="46"/>
      <c r="E52" s="46"/>
    </row>
    <row r="53" spans="1:5" ht="15.75">
      <c r="A53" s="46"/>
      <c r="B53" s="46"/>
      <c r="C53" s="46"/>
      <c r="D53" s="46"/>
      <c r="E53" s="46"/>
    </row>
    <row r="54" spans="1:5" ht="15.75">
      <c r="A54" s="46"/>
      <c r="B54" s="46"/>
      <c r="C54" s="46"/>
      <c r="D54" s="46"/>
      <c r="E54" s="46"/>
    </row>
    <row r="55" spans="1:5" ht="15.75">
      <c r="A55" s="46"/>
      <c r="B55" s="46"/>
      <c r="C55" s="46"/>
      <c r="D55" s="46"/>
      <c r="E55" s="46"/>
    </row>
    <row r="56" spans="1:5" ht="15.75">
      <c r="A56" s="46"/>
      <c r="B56" s="46"/>
      <c r="C56" s="46"/>
      <c r="D56" s="46"/>
      <c r="E56" s="46"/>
    </row>
    <row r="57" spans="1:5" ht="15.75">
      <c r="A57" s="46"/>
      <c r="B57" s="46"/>
      <c r="C57" s="46"/>
      <c r="D57" s="46"/>
      <c r="E57" s="46"/>
    </row>
    <row r="58" spans="1:5" ht="15.75">
      <c r="A58" s="46"/>
      <c r="B58" s="46"/>
      <c r="C58" s="46"/>
      <c r="D58" s="46"/>
      <c r="E58" s="46"/>
    </row>
    <row r="59" spans="1:5" ht="15.75">
      <c r="A59" s="46"/>
      <c r="B59" s="46"/>
      <c r="C59" s="46"/>
      <c r="D59" s="46"/>
      <c r="E59" s="46"/>
    </row>
    <row r="60" spans="1:5" ht="15.75">
      <c r="A60" s="46"/>
      <c r="B60" s="46"/>
      <c r="C60" s="46"/>
      <c r="D60" s="46"/>
      <c r="E60" s="46"/>
    </row>
    <row r="61" spans="1:5" ht="15.75">
      <c r="A61" s="46"/>
      <c r="B61" s="46"/>
      <c r="C61" s="46"/>
      <c r="D61" s="46"/>
      <c r="E61" s="46"/>
    </row>
    <row r="62" spans="1:5" ht="15.75">
      <c r="A62" s="46"/>
      <c r="B62" s="46"/>
      <c r="C62" s="46"/>
      <c r="D62" s="46"/>
      <c r="E62" s="46"/>
    </row>
    <row r="63" spans="1:5" ht="15.75">
      <c r="A63" s="46"/>
      <c r="B63" s="46"/>
      <c r="C63" s="46"/>
      <c r="D63" s="46"/>
      <c r="E63" s="46"/>
    </row>
    <row r="64" spans="1:5" ht="15.75">
      <c r="A64" s="46"/>
      <c r="B64" s="46"/>
      <c r="C64" s="46"/>
      <c r="D64" s="46"/>
      <c r="E64" s="46"/>
    </row>
    <row r="65" spans="1:5" ht="15.75">
      <c r="A65" s="46"/>
      <c r="B65" s="46"/>
      <c r="C65" s="46"/>
      <c r="D65" s="46"/>
      <c r="E65"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5"/>
  <sheetViews>
    <sheetView topLeftCell="A8" workbookViewId="0">
      <selection activeCell="D26" sqref="D26"/>
    </sheetView>
  </sheetViews>
  <sheetFormatPr defaultRowHeight="15"/>
  <cols>
    <col min="1" max="1" width="5.140625" customWidth="1"/>
    <col min="2" max="2" width="98.28515625" customWidth="1"/>
    <col min="3" max="3" width="15.7109375" customWidth="1"/>
    <col min="4" max="4" width="9.7109375" customWidth="1"/>
  </cols>
  <sheetData>
    <row r="1" spans="1:7" ht="15.75">
      <c r="A1" s="267" t="str">
        <f>'Date initiale'!C3</f>
        <v>Universitatea de Arhitectură și Urbanism "Ion Mincu" București</v>
      </c>
      <c r="B1" s="267"/>
      <c r="C1" s="267"/>
      <c r="D1" s="42"/>
    </row>
    <row r="2" spans="1:7" ht="15.75">
      <c r="A2" s="267" t="str">
        <f>'Date initiale'!B4&amp;" "&amp;'Date initiale'!C4</f>
        <v>Facultatea ARHITECTURA</v>
      </c>
      <c r="B2" s="267"/>
      <c r="C2" s="267"/>
      <c r="D2" s="17"/>
    </row>
    <row r="3" spans="1:7" ht="15.75">
      <c r="A3" s="267" t="str">
        <f>'Date initiale'!B5&amp;" "&amp;'Date initiale'!C5</f>
        <v>Departamentul Sinteza Proiectării de Arhitectură</v>
      </c>
      <c r="B3" s="267"/>
      <c r="C3" s="267"/>
      <c r="D3" s="17"/>
    </row>
    <row r="4" spans="1:7">
      <c r="A4" s="124" t="str">
        <f>'Date initiale'!C6&amp;", "&amp;'Date initiale'!C7</f>
        <v>Anton, Ionuț, C16</v>
      </c>
      <c r="B4" s="124"/>
      <c r="C4" s="124"/>
    </row>
    <row r="5" spans="1:7" s="190" customFormat="1">
      <c r="A5" s="124"/>
      <c r="B5" s="124"/>
      <c r="C5" s="124"/>
    </row>
    <row r="6" spans="1:7" ht="15.75">
      <c r="A6" s="456" t="s">
        <v>110</v>
      </c>
      <c r="B6" s="456"/>
      <c r="C6" s="456"/>
      <c r="D6" s="456"/>
    </row>
    <row r="7" spans="1:7" ht="39.75" customHeight="1">
      <c r="A7" s="460"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60"/>
      <c r="C7" s="460"/>
      <c r="D7" s="460"/>
    </row>
    <row r="8" spans="1:7" ht="15.75" customHeight="1" thickBot="1">
      <c r="A8" s="59"/>
      <c r="B8" s="59"/>
      <c r="C8" s="59"/>
      <c r="D8" s="59"/>
    </row>
    <row r="9" spans="1:7" ht="30.75" thickBot="1">
      <c r="A9" s="196" t="s">
        <v>55</v>
      </c>
      <c r="B9" s="411" t="s">
        <v>159</v>
      </c>
      <c r="C9" s="411" t="s">
        <v>81</v>
      </c>
      <c r="D9" s="412" t="s">
        <v>147</v>
      </c>
      <c r="F9" s="273" t="s">
        <v>108</v>
      </c>
    </row>
    <row r="10" spans="1:7" s="190" customFormat="1" ht="45">
      <c r="A10" s="166">
        <v>1</v>
      </c>
      <c r="B10" s="304" t="s">
        <v>393</v>
      </c>
      <c r="C10" s="167" t="s">
        <v>394</v>
      </c>
      <c r="D10" s="347">
        <v>1</v>
      </c>
      <c r="F10" s="274" t="s">
        <v>170</v>
      </c>
      <c r="G10" s="376" t="s">
        <v>262</v>
      </c>
    </row>
    <row r="11" spans="1:7" s="190" customFormat="1" ht="30">
      <c r="A11" s="168">
        <f>A10+1</f>
        <v>2</v>
      </c>
      <c r="B11" s="297" t="s">
        <v>391</v>
      </c>
      <c r="C11" s="427" t="s">
        <v>392</v>
      </c>
      <c r="D11" s="348">
        <v>1</v>
      </c>
      <c r="F11" s="274" t="s">
        <v>172</v>
      </c>
    </row>
    <row r="12" spans="1:7">
      <c r="A12" s="168">
        <f t="shared" ref="A12:A18" si="0">A11+1</f>
        <v>3</v>
      </c>
      <c r="B12" s="297" t="s">
        <v>389</v>
      </c>
      <c r="C12" s="41" t="s">
        <v>390</v>
      </c>
      <c r="D12" s="348">
        <v>1</v>
      </c>
      <c r="F12" s="274" t="s">
        <v>173</v>
      </c>
    </row>
    <row r="13" spans="1:7" s="190" customFormat="1" ht="30">
      <c r="A13" s="168">
        <f t="shared" si="0"/>
        <v>4</v>
      </c>
      <c r="B13" s="297" t="s">
        <v>386</v>
      </c>
      <c r="C13" s="41" t="s">
        <v>387</v>
      </c>
      <c r="D13" s="348">
        <v>1</v>
      </c>
    </row>
    <row r="14" spans="1:7" s="190" customFormat="1" ht="30">
      <c r="A14" s="168">
        <f t="shared" si="0"/>
        <v>5</v>
      </c>
      <c r="B14" s="428" t="s">
        <v>378</v>
      </c>
      <c r="C14" s="144" t="s">
        <v>388</v>
      </c>
      <c r="D14" s="429">
        <v>1</v>
      </c>
    </row>
    <row r="15" spans="1:7" s="190" customFormat="1" ht="30">
      <c r="A15" s="168">
        <f t="shared" si="0"/>
        <v>6</v>
      </c>
      <c r="B15" s="297" t="s">
        <v>384</v>
      </c>
      <c r="C15" s="41" t="s">
        <v>385</v>
      </c>
      <c r="D15" s="348">
        <v>1</v>
      </c>
    </row>
    <row r="16" spans="1:7" s="190" customFormat="1" ht="30">
      <c r="A16" s="168">
        <f t="shared" si="0"/>
        <v>7</v>
      </c>
      <c r="B16" s="297" t="s">
        <v>378</v>
      </c>
      <c r="C16" s="41" t="s">
        <v>383</v>
      </c>
      <c r="D16" s="348">
        <v>1</v>
      </c>
    </row>
    <row r="17" spans="1:4" s="190" customFormat="1" ht="30">
      <c r="A17" s="168">
        <f t="shared" si="0"/>
        <v>8</v>
      </c>
      <c r="B17" s="297" t="s">
        <v>380</v>
      </c>
      <c r="C17" s="41" t="s">
        <v>381</v>
      </c>
      <c r="D17" s="348">
        <v>1</v>
      </c>
    </row>
    <row r="18" spans="1:4" s="190" customFormat="1" ht="30">
      <c r="A18" s="168">
        <f t="shared" si="0"/>
        <v>9</v>
      </c>
      <c r="B18" s="297" t="s">
        <v>378</v>
      </c>
      <c r="C18" s="41" t="s">
        <v>382</v>
      </c>
      <c r="D18" s="348">
        <v>1</v>
      </c>
    </row>
    <row r="19" spans="1:4" s="190" customFormat="1" ht="30">
      <c r="A19" s="168">
        <f t="shared" ref="A19:A24" si="1">A18+1</f>
        <v>10</v>
      </c>
      <c r="B19" s="297" t="s">
        <v>378</v>
      </c>
      <c r="C19" s="41" t="s">
        <v>379</v>
      </c>
      <c r="D19" s="348">
        <v>1</v>
      </c>
    </row>
    <row r="20" spans="1:4" s="190" customFormat="1">
      <c r="A20" s="168">
        <f t="shared" si="1"/>
        <v>11</v>
      </c>
      <c r="B20" s="428" t="s">
        <v>376</v>
      </c>
      <c r="C20" s="144" t="s">
        <v>377</v>
      </c>
      <c r="D20" s="429">
        <v>1</v>
      </c>
    </row>
    <row r="21" spans="1:4" s="190" customFormat="1" ht="30">
      <c r="A21" s="168">
        <f t="shared" si="1"/>
        <v>12</v>
      </c>
      <c r="B21" s="428" t="s">
        <v>434</v>
      </c>
      <c r="C21" s="144" t="s">
        <v>432</v>
      </c>
      <c r="D21" s="429">
        <v>1</v>
      </c>
    </row>
    <row r="22" spans="1:4" s="190" customFormat="1" ht="45">
      <c r="A22" s="168">
        <f t="shared" si="1"/>
        <v>13</v>
      </c>
      <c r="B22" s="428" t="s">
        <v>433</v>
      </c>
      <c r="C22" s="144" t="s">
        <v>435</v>
      </c>
      <c r="D22" s="429">
        <v>1</v>
      </c>
    </row>
    <row r="23" spans="1:4" s="190" customFormat="1" ht="30">
      <c r="A23" s="168">
        <f t="shared" si="1"/>
        <v>14</v>
      </c>
      <c r="B23" s="428" t="s">
        <v>434</v>
      </c>
      <c r="C23" s="144" t="s">
        <v>436</v>
      </c>
      <c r="D23" s="429">
        <v>1</v>
      </c>
    </row>
    <row r="24" spans="1:4" ht="30.75" thickBot="1">
      <c r="A24" s="305">
        <f t="shared" si="1"/>
        <v>15</v>
      </c>
      <c r="B24" s="430" t="s">
        <v>376</v>
      </c>
      <c r="C24" s="431" t="s">
        <v>437</v>
      </c>
      <c r="D24" s="432">
        <v>1</v>
      </c>
    </row>
    <row r="25" spans="1:4" ht="15.75" thickBot="1">
      <c r="A25" s="413"/>
      <c r="B25" s="124"/>
      <c r="C25" s="390" t="str">
        <f>"Total "&amp;LEFT(A7,3)</f>
        <v>Total I23</v>
      </c>
      <c r="D25" s="414">
        <f>SUM(D10:D24)</f>
        <v>15</v>
      </c>
    </row>
  </sheetData>
  <sortState xmlns:xlrd2="http://schemas.microsoft.com/office/spreadsheetml/2017/richdata2" ref="B10:D24">
    <sortCondition ref="C10:C24"/>
  </sortState>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0" customWidth="1"/>
    <col min="4" max="4" width="30" style="190" customWidth="1"/>
    <col min="5" max="5" width="10.5703125" customWidth="1"/>
    <col min="6" max="6" width="9.7109375" customWidth="1"/>
  </cols>
  <sheetData>
    <row r="1" spans="1:9">
      <c r="A1" s="269" t="str">
        <f>'Date initiale'!C3</f>
        <v>Universitatea de Arhitectură și Urbanism "Ion Mincu" București</v>
      </c>
      <c r="B1" s="269"/>
      <c r="C1" s="269"/>
      <c r="D1" s="269"/>
      <c r="E1" s="269"/>
    </row>
    <row r="2" spans="1:9">
      <c r="A2" s="269" t="str">
        <f>'Date initiale'!B4&amp;" "&amp;'Date initiale'!C4</f>
        <v>Facultatea ARHITECTURA</v>
      </c>
      <c r="B2" s="269"/>
      <c r="C2" s="269"/>
      <c r="D2" s="269"/>
      <c r="E2" s="269"/>
    </row>
    <row r="3" spans="1:9">
      <c r="A3" s="269" t="str">
        <f>'Date initiale'!B5&amp;" "&amp;'Date initiale'!C5</f>
        <v>Departamentul Sinteza Proiectării de Arhitectură</v>
      </c>
      <c r="B3" s="269"/>
      <c r="C3" s="269"/>
      <c r="D3" s="269"/>
      <c r="E3" s="269"/>
    </row>
    <row r="4" spans="1:9">
      <c r="A4" s="124" t="str">
        <f>'Date initiale'!C6&amp;", "&amp;'Date initiale'!C7</f>
        <v>Anton, Ionuț, C16</v>
      </c>
      <c r="B4" s="124"/>
      <c r="C4" s="124"/>
      <c r="D4" s="124"/>
      <c r="E4" s="124"/>
    </row>
    <row r="5" spans="1:9" s="190" customFormat="1">
      <c r="A5" s="124"/>
      <c r="B5" s="124"/>
      <c r="C5" s="124"/>
      <c r="D5" s="124"/>
      <c r="E5" s="124"/>
    </row>
    <row r="6" spans="1:9" ht="15.75">
      <c r="A6" s="286" t="s">
        <v>110</v>
      </c>
    </row>
    <row r="7" spans="1:9" ht="15.75">
      <c r="A7" s="460" t="str">
        <f>'Descriere indicatori'!B31&amp;". "&amp;'Descriere indicatori'!C31</f>
        <v xml:space="preserve">I24. Îndrumare de doctorat sau în co-tutelă la nivel internaţional/naţional </v>
      </c>
      <c r="B7" s="460"/>
      <c r="C7" s="460"/>
      <c r="D7" s="460"/>
      <c r="E7" s="460"/>
      <c r="F7" s="460"/>
    </row>
    <row r="8" spans="1:9" ht="15.75" thickBot="1"/>
    <row r="9" spans="1:9" ht="30.75" thickBot="1">
      <c r="A9" s="160" t="s">
        <v>55</v>
      </c>
      <c r="B9" s="161" t="s">
        <v>153</v>
      </c>
      <c r="C9" s="161" t="s">
        <v>155</v>
      </c>
      <c r="D9" s="161" t="s">
        <v>154</v>
      </c>
      <c r="E9" s="161" t="s">
        <v>81</v>
      </c>
      <c r="F9" s="294" t="s">
        <v>147</v>
      </c>
      <c r="H9" s="273" t="s">
        <v>108</v>
      </c>
    </row>
    <row r="10" spans="1:9">
      <c r="A10" s="166">
        <v>1</v>
      </c>
      <c r="B10" s="304"/>
      <c r="C10" s="304"/>
      <c r="D10" s="304"/>
      <c r="E10" s="167"/>
      <c r="F10" s="347"/>
      <c r="H10" s="274" t="s">
        <v>266</v>
      </c>
      <c r="I10" s="376" t="s">
        <v>267</v>
      </c>
    </row>
    <row r="11" spans="1:9">
      <c r="A11" s="168">
        <f>A10+1</f>
        <v>2</v>
      </c>
      <c r="B11" s="297"/>
      <c r="C11" s="297"/>
      <c r="D11" s="297"/>
      <c r="E11" s="41"/>
      <c r="F11" s="348"/>
      <c r="H11" s="190"/>
      <c r="I11" s="376" t="s">
        <v>268</v>
      </c>
    </row>
    <row r="12" spans="1:9">
      <c r="A12" s="168">
        <f t="shared" ref="A12:A19" si="0">A11+1</f>
        <v>3</v>
      </c>
      <c r="B12" s="297"/>
      <c r="C12" s="297"/>
      <c r="D12" s="297"/>
      <c r="E12" s="41"/>
      <c r="F12" s="348"/>
    </row>
    <row r="13" spans="1:9">
      <c r="A13" s="168">
        <f t="shared" si="0"/>
        <v>4</v>
      </c>
      <c r="B13" s="297"/>
      <c r="C13" s="297"/>
      <c r="D13" s="297"/>
      <c r="E13" s="41"/>
      <c r="F13" s="348"/>
    </row>
    <row r="14" spans="1:9">
      <c r="A14" s="168">
        <f t="shared" si="0"/>
        <v>5</v>
      </c>
      <c r="B14" s="297"/>
      <c r="C14" s="297"/>
      <c r="D14" s="297"/>
      <c r="E14" s="41"/>
      <c r="F14" s="348"/>
    </row>
    <row r="15" spans="1:9">
      <c r="A15" s="168">
        <f t="shared" si="0"/>
        <v>6</v>
      </c>
      <c r="B15" s="297"/>
      <c r="C15" s="297"/>
      <c r="D15" s="297"/>
      <c r="E15" s="41"/>
      <c r="F15" s="348"/>
    </row>
    <row r="16" spans="1:9">
      <c r="A16" s="168">
        <f t="shared" si="0"/>
        <v>7</v>
      </c>
      <c r="B16" s="297"/>
      <c r="C16" s="297"/>
      <c r="D16" s="297"/>
      <c r="E16" s="41"/>
      <c r="F16" s="348"/>
    </row>
    <row r="17" spans="1:6">
      <c r="A17" s="168">
        <f t="shared" si="0"/>
        <v>8</v>
      </c>
      <c r="B17" s="297"/>
      <c r="C17" s="297"/>
      <c r="D17" s="297"/>
      <c r="E17" s="41"/>
      <c r="F17" s="348"/>
    </row>
    <row r="18" spans="1:6">
      <c r="A18" s="168">
        <f t="shared" si="0"/>
        <v>9</v>
      </c>
      <c r="B18" s="297"/>
      <c r="C18" s="297"/>
      <c r="D18" s="297"/>
      <c r="E18" s="41"/>
      <c r="F18" s="348"/>
    </row>
    <row r="19" spans="1:6" ht="15.75" thickBot="1">
      <c r="A19" s="305">
        <f t="shared" si="0"/>
        <v>10</v>
      </c>
      <c r="B19" s="306"/>
      <c r="C19" s="306"/>
      <c r="D19" s="306"/>
      <c r="E19" s="157"/>
      <c r="F19" s="349"/>
    </row>
    <row r="20" spans="1:6" ht="15.75" thickBot="1">
      <c r="A20" s="350"/>
      <c r="B20" s="124"/>
      <c r="C20" s="124"/>
      <c r="D20" s="124"/>
      <c r="E20" s="127" t="str">
        <f>"Total "&amp;LEFT(A7,3)</f>
        <v>Total I24</v>
      </c>
      <c r="F20" s="30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309"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25" zoomScale="115" zoomScaleNormal="115" workbookViewId="0">
      <selection activeCell="C6" sqref="C6"/>
    </sheetView>
  </sheetViews>
  <sheetFormatPr defaultRowHeight="15"/>
  <cols>
    <col min="1" max="1" width="3.85546875" style="190" customWidth="1"/>
    <col min="2" max="2" width="9.140625" customWidth="1"/>
    <col min="3" max="3" width="55" customWidth="1"/>
    <col min="4" max="4" width="9.42578125" style="75" customWidth="1"/>
    <col min="5" max="5" width="14.28515625" customWidth="1"/>
  </cols>
  <sheetData>
    <row r="1" spans="2:5">
      <c r="B1" s="89" t="s">
        <v>187</v>
      </c>
      <c r="D1"/>
    </row>
    <row r="2" spans="2:5">
      <c r="B2" s="89"/>
      <c r="D2"/>
    </row>
    <row r="3" spans="2:5" ht="45">
      <c r="B3" s="74" t="s">
        <v>63</v>
      </c>
      <c r="C3" s="12" t="s">
        <v>17</v>
      </c>
      <c r="D3" s="74" t="s">
        <v>18</v>
      </c>
      <c r="E3" s="12" t="s">
        <v>97</v>
      </c>
    </row>
    <row r="4" spans="2:5" ht="30">
      <c r="B4" s="80" t="s">
        <v>112</v>
      </c>
      <c r="C4" s="11" t="s">
        <v>20</v>
      </c>
      <c r="D4" s="80" t="s">
        <v>196</v>
      </c>
      <c r="E4" s="77" t="s">
        <v>98</v>
      </c>
    </row>
    <row r="5" spans="2:5">
      <c r="B5" s="80" t="s">
        <v>113</v>
      </c>
      <c r="C5" s="11" t="s">
        <v>22</v>
      </c>
      <c r="D5" s="80" t="s">
        <v>197</v>
      </c>
      <c r="E5" s="77" t="s">
        <v>16</v>
      </c>
    </row>
    <row r="6" spans="2:5" ht="30">
      <c r="B6" s="80" t="s">
        <v>114</v>
      </c>
      <c r="C6" s="31" t="s">
        <v>24</v>
      </c>
      <c r="D6" s="80" t="s">
        <v>198</v>
      </c>
      <c r="E6" s="77" t="s">
        <v>25</v>
      </c>
    </row>
    <row r="7" spans="2:5">
      <c r="B7" s="80" t="s">
        <v>115</v>
      </c>
      <c r="C7" s="11" t="s">
        <v>199</v>
      </c>
      <c r="D7" s="80" t="s">
        <v>198</v>
      </c>
      <c r="E7" s="77" t="s">
        <v>27</v>
      </c>
    </row>
    <row r="8" spans="2:5" s="55" customFormat="1" ht="60">
      <c r="B8" s="80" t="s">
        <v>116</v>
      </c>
      <c r="C8" s="77" t="s">
        <v>200</v>
      </c>
      <c r="D8" s="80" t="s">
        <v>198</v>
      </c>
      <c r="E8" s="77" t="s">
        <v>27</v>
      </c>
    </row>
    <row r="9" spans="2:5" ht="30" customHeight="1">
      <c r="B9" s="80" t="s">
        <v>117</v>
      </c>
      <c r="C9" s="15" t="s">
        <v>201</v>
      </c>
      <c r="D9" s="80" t="s">
        <v>202</v>
      </c>
      <c r="E9" s="77" t="s">
        <v>27</v>
      </c>
    </row>
    <row r="10" spans="2:5" ht="30" customHeight="1">
      <c r="B10" s="80" t="s">
        <v>118</v>
      </c>
      <c r="C10" s="15" t="s">
        <v>203</v>
      </c>
      <c r="D10" s="80" t="s">
        <v>202</v>
      </c>
      <c r="E10" s="77" t="s">
        <v>27</v>
      </c>
    </row>
    <row r="11" spans="2:5" ht="30">
      <c r="B11" s="80" t="s">
        <v>119</v>
      </c>
      <c r="C11" s="15" t="s">
        <v>204</v>
      </c>
      <c r="D11" s="80" t="s">
        <v>198</v>
      </c>
      <c r="E11" s="77" t="s">
        <v>32</v>
      </c>
    </row>
    <row r="12" spans="2:5" ht="30">
      <c r="B12" s="80" t="s">
        <v>120</v>
      </c>
      <c r="C12" s="11" t="s">
        <v>205</v>
      </c>
      <c r="D12" s="80" t="s">
        <v>206</v>
      </c>
      <c r="E12" s="77" t="s">
        <v>32</v>
      </c>
    </row>
    <row r="13" spans="2:5" ht="62.25" customHeight="1">
      <c r="B13" s="80" t="s">
        <v>121</v>
      </c>
      <c r="C13" s="76" t="s">
        <v>207</v>
      </c>
      <c r="D13" s="80" t="s">
        <v>208</v>
      </c>
      <c r="E13" s="77" t="s">
        <v>35</v>
      </c>
    </row>
    <row r="14" spans="2:5" ht="60">
      <c r="B14" s="81" t="s">
        <v>122</v>
      </c>
      <c r="C14" s="15" t="s">
        <v>209</v>
      </c>
      <c r="D14" s="80" t="s">
        <v>210</v>
      </c>
      <c r="E14" s="77" t="s">
        <v>37</v>
      </c>
    </row>
    <row r="15" spans="2:5" ht="76.5" customHeight="1">
      <c r="B15" s="82"/>
      <c r="C15" s="15" t="s">
        <v>211</v>
      </c>
      <c r="D15" s="80" t="s">
        <v>212</v>
      </c>
      <c r="E15" s="77" t="s">
        <v>38</v>
      </c>
    </row>
    <row r="16" spans="2:5" ht="30">
      <c r="B16" s="83"/>
      <c r="C16" s="35" t="s">
        <v>213</v>
      </c>
      <c r="D16" s="80" t="s">
        <v>214</v>
      </c>
      <c r="E16" s="77" t="s">
        <v>39</v>
      </c>
    </row>
    <row r="17" spans="2:5" ht="90" customHeight="1">
      <c r="B17" s="80" t="s">
        <v>123</v>
      </c>
      <c r="C17" s="15" t="s">
        <v>215</v>
      </c>
      <c r="D17" s="80" t="s">
        <v>216</v>
      </c>
      <c r="E17" s="77" t="s">
        <v>59</v>
      </c>
    </row>
    <row r="18" spans="2:5" ht="61.5" customHeight="1">
      <c r="B18" s="80" t="s">
        <v>124</v>
      </c>
      <c r="C18" s="15" t="s">
        <v>217</v>
      </c>
      <c r="D18" s="80" t="s">
        <v>218</v>
      </c>
      <c r="E18" s="77" t="s">
        <v>59</v>
      </c>
    </row>
    <row r="19" spans="2:5" ht="75" customHeight="1">
      <c r="B19" s="446" t="s">
        <v>125</v>
      </c>
      <c r="C19" s="11" t="s">
        <v>219</v>
      </c>
      <c r="D19" s="80" t="s">
        <v>220</v>
      </c>
      <c r="E19" s="77" t="s">
        <v>59</v>
      </c>
    </row>
    <row r="20" spans="2:5" ht="45">
      <c r="B20" s="447"/>
      <c r="C20" s="11" t="s">
        <v>221</v>
      </c>
      <c r="D20" s="80" t="s">
        <v>222</v>
      </c>
      <c r="E20" s="77" t="s">
        <v>59</v>
      </c>
    </row>
    <row r="21" spans="2:5" ht="60">
      <c r="B21" s="240"/>
      <c r="C21" s="11" t="s">
        <v>62</v>
      </c>
      <c r="D21" s="80" t="s">
        <v>223</v>
      </c>
      <c r="E21" s="77" t="s">
        <v>59</v>
      </c>
    </row>
    <row r="22" spans="2:5" s="190" customFormat="1" ht="75">
      <c r="B22" s="80" t="s">
        <v>0</v>
      </c>
      <c r="C22" s="11" t="s">
        <v>224</v>
      </c>
      <c r="D22" s="80" t="s">
        <v>225</v>
      </c>
      <c r="E22" s="77" t="s">
        <v>59</v>
      </c>
    </row>
    <row r="23" spans="2:5" ht="135.75" customHeight="1">
      <c r="B23" s="86" t="s">
        <v>126</v>
      </c>
      <c r="C23" s="84" t="s">
        <v>226</v>
      </c>
      <c r="D23" s="85" t="s">
        <v>227</v>
      </c>
      <c r="E23" s="84" t="s">
        <v>228</v>
      </c>
    </row>
    <row r="24" spans="2:5" ht="60">
      <c r="B24" s="83" t="s">
        <v>127</v>
      </c>
      <c r="C24" s="70" t="s">
        <v>229</v>
      </c>
      <c r="D24" s="83" t="s">
        <v>230</v>
      </c>
      <c r="E24" s="79" t="s">
        <v>65</v>
      </c>
    </row>
    <row r="25" spans="2:5" ht="75">
      <c r="B25" s="80" t="s">
        <v>128</v>
      </c>
      <c r="C25" s="15" t="s">
        <v>231</v>
      </c>
      <c r="D25" s="80" t="s">
        <v>232</v>
      </c>
      <c r="E25" s="77" t="s">
        <v>67</v>
      </c>
    </row>
    <row r="26" spans="2:5" ht="106.5" customHeight="1">
      <c r="B26" s="80" t="s">
        <v>129</v>
      </c>
      <c r="C26" s="88" t="s">
        <v>233</v>
      </c>
      <c r="D26" s="80" t="s">
        <v>99</v>
      </c>
      <c r="E26" s="77" t="s">
        <v>41</v>
      </c>
    </row>
    <row r="27" spans="2:5" ht="45">
      <c r="B27" s="80" t="s">
        <v>130</v>
      </c>
      <c r="C27" s="87" t="s">
        <v>234</v>
      </c>
      <c r="D27" s="80" t="s">
        <v>235</v>
      </c>
      <c r="E27" s="77" t="s">
        <v>43</v>
      </c>
    </row>
    <row r="28" spans="2:5" ht="30">
      <c r="B28" s="80" t="s">
        <v>131</v>
      </c>
      <c r="C28" s="79" t="s">
        <v>236</v>
      </c>
      <c r="D28" s="80" t="s">
        <v>232</v>
      </c>
      <c r="E28" s="77" t="s">
        <v>43</v>
      </c>
    </row>
    <row r="29" spans="2:5" ht="107.25" customHeight="1">
      <c r="B29" s="80" t="s">
        <v>132</v>
      </c>
      <c r="C29" s="78" t="s">
        <v>264</v>
      </c>
      <c r="D29" s="80" t="s">
        <v>100</v>
      </c>
      <c r="E29" s="77" t="s">
        <v>46</v>
      </c>
    </row>
    <row r="30" spans="2:5" ht="75">
      <c r="B30" s="80" t="s">
        <v>133</v>
      </c>
      <c r="C30" s="77" t="s">
        <v>237</v>
      </c>
      <c r="D30" s="80" t="s">
        <v>238</v>
      </c>
      <c r="E30" s="77" t="s">
        <v>41</v>
      </c>
    </row>
    <row r="31" spans="2:5" ht="75">
      <c r="B31" s="80" t="s">
        <v>239</v>
      </c>
      <c r="C31" s="77" t="s">
        <v>49</v>
      </c>
      <c r="D31" s="80" t="s">
        <v>240</v>
      </c>
      <c r="E31" s="77" t="s">
        <v>241</v>
      </c>
    </row>
    <row r="33" spans="2:5" s="190" customFormat="1">
      <c r="B33" s="449" t="s">
        <v>193</v>
      </c>
      <c r="C33" s="445"/>
      <c r="D33" s="445"/>
      <c r="E33" s="445"/>
    </row>
    <row r="34" spans="2:5" s="190" customFormat="1">
      <c r="B34" s="445"/>
      <c r="C34" s="445"/>
      <c r="D34" s="445"/>
      <c r="E34" s="445"/>
    </row>
    <row r="35" spans="2:5" s="190" customFormat="1">
      <c r="B35" s="445"/>
      <c r="C35" s="445"/>
      <c r="D35" s="445"/>
      <c r="E35" s="445"/>
    </row>
    <row r="36" spans="2:5" s="190" customFormat="1">
      <c r="B36" s="445"/>
      <c r="C36" s="445"/>
      <c r="D36" s="445"/>
      <c r="E36" s="445"/>
    </row>
    <row r="37" spans="2:5" s="190" customFormat="1">
      <c r="B37" s="445"/>
      <c r="C37" s="445"/>
      <c r="D37" s="445"/>
      <c r="E37" s="445"/>
    </row>
    <row r="38" spans="2:5" s="190" customFormat="1">
      <c r="B38" s="445"/>
      <c r="C38" s="445"/>
      <c r="D38" s="445"/>
      <c r="E38" s="445"/>
    </row>
    <row r="39" spans="2:5" s="190" customFormat="1">
      <c r="B39" s="445"/>
      <c r="C39" s="445"/>
      <c r="D39" s="445"/>
      <c r="E39" s="445"/>
    </row>
    <row r="40" spans="2:5" s="190" customFormat="1" ht="128.25" customHeight="1">
      <c r="B40" s="445"/>
      <c r="C40" s="445"/>
      <c r="D40" s="445"/>
      <c r="E40" s="445"/>
    </row>
    <row r="41" spans="2:5" s="190" customFormat="1">
      <c r="B41" s="448" t="s">
        <v>191</v>
      </c>
      <c r="C41" s="448"/>
      <c r="D41" s="448"/>
      <c r="E41" s="448"/>
    </row>
    <row r="42" spans="2:5" ht="48.75" customHeight="1">
      <c r="B42" s="443" t="s">
        <v>50</v>
      </c>
      <c r="C42" s="443"/>
      <c r="D42" s="443"/>
      <c r="E42" s="443"/>
    </row>
    <row r="43" spans="2:5" ht="64.5" customHeight="1">
      <c r="B43" s="443" t="s">
        <v>188</v>
      </c>
      <c r="C43" s="443"/>
      <c r="D43" s="443"/>
      <c r="E43" s="443"/>
    </row>
    <row r="44" spans="2:5" ht="59.25" customHeight="1">
      <c r="B44" s="443" t="s">
        <v>189</v>
      </c>
      <c r="C44" s="443"/>
      <c r="D44" s="443"/>
      <c r="E44" s="443"/>
    </row>
    <row r="45" spans="2:5" s="190" customFormat="1" ht="46.5" customHeight="1">
      <c r="B45" s="443" t="s">
        <v>190</v>
      </c>
      <c r="C45" s="443"/>
      <c r="D45" s="443"/>
      <c r="E45" s="443"/>
    </row>
    <row r="46" spans="2:5" ht="32.25" customHeight="1">
      <c r="B46" s="445" t="s">
        <v>192</v>
      </c>
      <c r="C46" s="445"/>
      <c r="D46" s="445"/>
      <c r="E46" s="445"/>
    </row>
    <row r="47" spans="2:5">
      <c r="B47" s="444" t="s">
        <v>179</v>
      </c>
      <c r="C47" s="445"/>
      <c r="D47" s="445"/>
      <c r="E47" s="445"/>
    </row>
    <row r="48" spans="2:5">
      <c r="B48" s="445"/>
      <c r="C48" s="445"/>
      <c r="D48" s="445"/>
      <c r="E48" s="445"/>
    </row>
    <row r="49" spans="2:5">
      <c r="B49" s="445"/>
      <c r="C49" s="445"/>
      <c r="D49" s="445"/>
      <c r="E49" s="445"/>
    </row>
    <row r="50" spans="2:5">
      <c r="B50" s="445"/>
      <c r="C50" s="445"/>
      <c r="D50" s="445"/>
      <c r="E50" s="445"/>
    </row>
    <row r="51" spans="2:5">
      <c r="B51" s="445"/>
      <c r="C51" s="445"/>
      <c r="D51" s="445"/>
      <c r="E51" s="445"/>
    </row>
    <row r="52" spans="2:5">
      <c r="B52" s="445"/>
      <c r="C52" s="445"/>
      <c r="D52" s="445"/>
      <c r="E52" s="445"/>
    </row>
    <row r="53" spans="2:5">
      <c r="B53" s="445"/>
      <c r="C53" s="445"/>
      <c r="D53" s="445"/>
      <c r="E53" s="445"/>
    </row>
    <row r="54" spans="2:5" ht="114" customHeight="1">
      <c r="B54" s="445"/>
      <c r="C54" s="445"/>
      <c r="D54" s="445"/>
      <c r="E54" s="445"/>
    </row>
    <row r="56" spans="2:5">
      <c r="B56" s="376" t="s">
        <v>194</v>
      </c>
    </row>
    <row r="57" spans="2:5" ht="63" customHeight="1">
      <c r="B57" s="441" t="s">
        <v>195</v>
      </c>
      <c r="C57" s="442"/>
      <c r="D57" s="442"/>
      <c r="E57" s="442"/>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89" t="s">
        <v>103</v>
      </c>
    </row>
    <row r="3" spans="1:8" ht="64.5" customHeight="1">
      <c r="A3" s="91" t="s">
        <v>2</v>
      </c>
      <c r="B3" s="90" t="s">
        <v>1</v>
      </c>
      <c r="C3" s="92" t="s">
        <v>3</v>
      </c>
      <c r="D3" s="92"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78" t="s">
        <v>8</v>
      </c>
      <c r="B7" s="377" t="s">
        <v>244</v>
      </c>
      <c r="C7" s="378" t="s">
        <v>12</v>
      </c>
      <c r="D7" s="378"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I11" sqref="I11"/>
    </sheetView>
  </sheetViews>
  <sheetFormatPr defaultRowHeight="15"/>
  <cols>
    <col min="1" max="1" width="5.140625" customWidth="1"/>
    <col min="2" max="2" width="22.140625" customWidth="1"/>
    <col min="3" max="3" width="27.140625" customWidth="1"/>
    <col min="4" max="4" width="21.42578125" customWidth="1"/>
    <col min="5" max="5" width="17.7109375" customWidth="1"/>
    <col min="6" max="6" width="6.85546875" customWidth="1"/>
    <col min="7" max="7" width="10" customWidth="1"/>
    <col min="8" max="8" width="10.7109375" customWidth="1"/>
    <col min="9" max="9" width="9.42578125" customWidth="1"/>
  </cols>
  <sheetData>
    <row r="1" spans="1:31" ht="15.75">
      <c r="A1" s="267" t="str">
        <f>'Date initiale'!C3</f>
        <v>Universitatea de Arhitectură și Urbanism "Ion Mincu" București</v>
      </c>
      <c r="B1" s="267"/>
      <c r="C1" s="267"/>
      <c r="D1" s="2"/>
      <c r="E1" s="2"/>
      <c r="F1" s="3"/>
      <c r="G1" s="3"/>
      <c r="H1" s="3"/>
      <c r="I1" s="3"/>
    </row>
    <row r="2" spans="1:31" ht="15.75">
      <c r="A2" s="267" t="str">
        <f>'Date initiale'!B4&amp;" "&amp;'Date initiale'!C4</f>
        <v>Facultatea ARHITECTURA</v>
      </c>
      <c r="B2" s="267"/>
      <c r="C2" s="267"/>
      <c r="D2" s="2"/>
      <c r="E2" s="2"/>
      <c r="F2" s="3"/>
      <c r="G2" s="3"/>
      <c r="H2" s="3"/>
      <c r="I2" s="3"/>
    </row>
    <row r="3" spans="1:31" ht="15.75">
      <c r="A3" s="267" t="str">
        <f>'Date initiale'!B5&amp;" "&amp;'Date initiale'!C5</f>
        <v>Departamentul Sinteza Proiectării de Arhitectură</v>
      </c>
      <c r="B3" s="267"/>
      <c r="C3" s="267"/>
      <c r="D3" s="2"/>
      <c r="E3" s="2"/>
      <c r="F3" s="2"/>
      <c r="G3" s="2"/>
      <c r="H3" s="2"/>
      <c r="I3" s="2"/>
    </row>
    <row r="4" spans="1:31" ht="15.75">
      <c r="A4" s="451" t="str">
        <f>'Date initiale'!C6&amp;", "&amp;'Date initiale'!C7</f>
        <v>Anton, Ionuț, C16</v>
      </c>
      <c r="B4" s="451"/>
      <c r="C4" s="451"/>
      <c r="D4" s="2"/>
      <c r="E4" s="2"/>
      <c r="F4" s="3"/>
      <c r="G4" s="3"/>
      <c r="H4" s="3"/>
      <c r="I4" s="3"/>
    </row>
    <row r="5" spans="1:31" s="190" customFormat="1" ht="15.75">
      <c r="A5" s="268"/>
      <c r="B5" s="268"/>
      <c r="C5" s="268"/>
      <c r="D5" s="2"/>
      <c r="E5" s="2"/>
      <c r="F5" s="3"/>
      <c r="G5" s="3"/>
      <c r="H5" s="3"/>
      <c r="I5" s="3"/>
    </row>
    <row r="6" spans="1:31" ht="15.75">
      <c r="A6" s="450" t="s">
        <v>110</v>
      </c>
      <c r="B6" s="450"/>
      <c r="C6" s="450"/>
      <c r="D6" s="450"/>
      <c r="E6" s="450"/>
      <c r="F6" s="450"/>
      <c r="G6" s="450"/>
      <c r="H6" s="450"/>
      <c r="I6" s="450"/>
    </row>
    <row r="7" spans="1:31" ht="15.75">
      <c r="A7" s="450" t="str">
        <f>'Descriere indicatori'!B4&amp;". "&amp;'Descriere indicatori'!C4</f>
        <v xml:space="preserve">I1. Cărţi de autor/capitole publicate la edituri cu prestigiu internaţional* </v>
      </c>
      <c r="B7" s="450"/>
      <c r="C7" s="450"/>
      <c r="D7" s="450"/>
      <c r="E7" s="450"/>
      <c r="F7" s="450"/>
      <c r="G7" s="450"/>
      <c r="H7" s="450"/>
      <c r="I7" s="450"/>
    </row>
    <row r="8" spans="1:31" ht="16.5" thickBot="1">
      <c r="A8" s="38"/>
      <c r="B8" s="38"/>
      <c r="C8" s="38"/>
      <c r="D8" s="38"/>
      <c r="E8" s="38"/>
      <c r="F8" s="38"/>
      <c r="G8" s="38"/>
      <c r="H8" s="38"/>
      <c r="I8" s="38"/>
    </row>
    <row r="9" spans="1:31" s="6" customFormat="1" ht="60.75" thickBot="1">
      <c r="A9" s="160" t="s">
        <v>55</v>
      </c>
      <c r="B9" s="161" t="s">
        <v>83</v>
      </c>
      <c r="C9" s="161" t="s">
        <v>175</v>
      </c>
      <c r="D9" s="161" t="s">
        <v>85</v>
      </c>
      <c r="E9" s="161" t="s">
        <v>86</v>
      </c>
      <c r="F9" s="162" t="s">
        <v>87</v>
      </c>
      <c r="G9" s="161" t="s">
        <v>88</v>
      </c>
      <c r="H9" s="161" t="s">
        <v>89</v>
      </c>
      <c r="I9" s="163" t="s">
        <v>90</v>
      </c>
      <c r="J9" s="4"/>
      <c r="K9" s="273" t="s">
        <v>108</v>
      </c>
      <c r="L9" s="5"/>
      <c r="M9" s="5"/>
      <c r="N9" s="5"/>
      <c r="O9" s="5"/>
      <c r="P9" s="5"/>
      <c r="Q9" s="5"/>
      <c r="R9" s="5"/>
      <c r="S9" s="5"/>
      <c r="T9" s="5"/>
      <c r="U9" s="5"/>
      <c r="V9" s="5"/>
      <c r="W9" s="5"/>
      <c r="X9" s="5"/>
      <c r="Y9" s="5"/>
      <c r="Z9" s="5"/>
      <c r="AA9" s="5"/>
      <c r="AB9" s="5"/>
      <c r="AC9" s="5"/>
      <c r="AD9" s="5"/>
      <c r="AE9" s="5"/>
    </row>
    <row r="10" spans="1:31" s="6" customFormat="1" ht="45">
      <c r="A10" s="113">
        <v>1</v>
      </c>
      <c r="B10" s="114" t="s">
        <v>276</v>
      </c>
      <c r="C10" s="125" t="s">
        <v>279</v>
      </c>
      <c r="D10" s="114" t="s">
        <v>277</v>
      </c>
      <c r="E10" s="381" t="s">
        <v>278</v>
      </c>
      <c r="F10" s="118">
        <v>2015</v>
      </c>
      <c r="G10" s="118"/>
      <c r="H10" s="118">
        <v>13</v>
      </c>
      <c r="I10" s="382">
        <f>20/2</f>
        <v>10</v>
      </c>
      <c r="J10" s="8"/>
      <c r="K10" s="274" t="s">
        <v>109</v>
      </c>
      <c r="L10" s="379" t="s">
        <v>245</v>
      </c>
      <c r="M10" s="9"/>
      <c r="N10" s="9"/>
      <c r="O10" s="9"/>
      <c r="P10" s="9"/>
      <c r="Q10" s="9"/>
      <c r="R10" s="9"/>
      <c r="S10" s="9"/>
      <c r="T10" s="9"/>
      <c r="U10" s="10"/>
      <c r="V10" s="10"/>
      <c r="W10" s="10"/>
      <c r="X10" s="10"/>
      <c r="Y10" s="10"/>
      <c r="Z10" s="10"/>
      <c r="AA10" s="10"/>
      <c r="AB10" s="10"/>
      <c r="AC10" s="10"/>
      <c r="AD10" s="10"/>
      <c r="AE10" s="10"/>
    </row>
    <row r="11" spans="1:31" s="6" customFormat="1" ht="15.75">
      <c r="A11" s="113">
        <f>A10+1</f>
        <v>2</v>
      </c>
      <c r="B11" s="114"/>
      <c r="C11" s="115"/>
      <c r="D11" s="114"/>
      <c r="E11" s="116"/>
      <c r="F11" s="117"/>
      <c r="G11" s="118"/>
      <c r="H11" s="118"/>
      <c r="I11" s="317"/>
      <c r="J11" s="8"/>
      <c r="K11" s="272"/>
      <c r="L11" s="9"/>
      <c r="M11" s="9"/>
      <c r="N11" s="9"/>
      <c r="O11" s="9"/>
      <c r="P11" s="9"/>
      <c r="Q11" s="9"/>
      <c r="R11" s="9"/>
      <c r="S11" s="9"/>
      <c r="T11" s="9"/>
      <c r="U11" s="10"/>
      <c r="V11" s="10"/>
      <c r="W11" s="10"/>
      <c r="X11" s="10"/>
      <c r="Y11" s="10"/>
      <c r="Z11" s="10"/>
      <c r="AA11" s="10"/>
      <c r="AB11" s="10"/>
      <c r="AC11" s="10"/>
      <c r="AD11" s="10"/>
      <c r="AE11" s="10"/>
    </row>
    <row r="12" spans="1:31" s="6" customFormat="1" ht="15.75">
      <c r="A12" s="113">
        <f t="shared" ref="A12:A19" si="0">A11+1</f>
        <v>3</v>
      </c>
      <c r="B12" s="115"/>
      <c r="C12" s="115"/>
      <c r="D12" s="115"/>
      <c r="E12" s="116"/>
      <c r="F12" s="117"/>
      <c r="G12" s="118"/>
      <c r="H12" s="118"/>
      <c r="I12" s="317"/>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3">
        <f t="shared" si="0"/>
        <v>4</v>
      </c>
      <c r="B13" s="114"/>
      <c r="C13" s="115"/>
      <c r="D13" s="114"/>
      <c r="E13" s="116"/>
      <c r="F13" s="117"/>
      <c r="G13" s="118"/>
      <c r="H13" s="118"/>
      <c r="I13" s="317"/>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3">
        <f t="shared" si="0"/>
        <v>5</v>
      </c>
      <c r="B14" s="115"/>
      <c r="C14" s="115"/>
      <c r="D14" s="115"/>
      <c r="E14" s="116"/>
      <c r="F14" s="117"/>
      <c r="G14" s="118"/>
      <c r="H14" s="118"/>
      <c r="I14" s="317"/>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3">
        <f t="shared" si="0"/>
        <v>6</v>
      </c>
      <c r="B15" s="115"/>
      <c r="C15" s="115"/>
      <c r="D15" s="115"/>
      <c r="E15" s="116"/>
      <c r="F15" s="117"/>
      <c r="G15" s="118"/>
      <c r="H15" s="118"/>
      <c r="I15" s="317"/>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3">
        <f t="shared" si="0"/>
        <v>7</v>
      </c>
      <c r="B16" s="114"/>
      <c r="C16" s="115"/>
      <c r="D16" s="114"/>
      <c r="E16" s="116"/>
      <c r="F16" s="117"/>
      <c r="G16" s="118"/>
      <c r="H16" s="118"/>
      <c r="I16" s="317"/>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3">
        <f t="shared" si="0"/>
        <v>8</v>
      </c>
      <c r="B17" s="115"/>
      <c r="C17" s="115"/>
      <c r="D17" s="115"/>
      <c r="E17" s="116"/>
      <c r="F17" s="117"/>
      <c r="G17" s="118"/>
      <c r="H17" s="118"/>
      <c r="I17" s="317"/>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3">
        <f t="shared" si="0"/>
        <v>9</v>
      </c>
      <c r="B18" s="114"/>
      <c r="C18" s="115"/>
      <c r="D18" s="114"/>
      <c r="E18" s="116"/>
      <c r="F18" s="117"/>
      <c r="G18" s="118"/>
      <c r="H18" s="118"/>
      <c r="I18" s="317"/>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6">
        <f t="shared" si="0"/>
        <v>10</v>
      </c>
      <c r="B19" s="120"/>
      <c r="C19" s="120"/>
      <c r="D19" s="120"/>
      <c r="E19" s="121"/>
      <c r="F19" s="122"/>
      <c r="G19" s="123"/>
      <c r="H19" s="123"/>
      <c r="I19" s="318"/>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0"/>
      <c r="B20" s="124"/>
      <c r="C20" s="124"/>
      <c r="D20" s="124"/>
      <c r="E20" s="124"/>
      <c r="F20" s="124"/>
      <c r="G20" s="124"/>
      <c r="H20" s="127" t="str">
        <f>"Total "&amp;LEFT(A7,2)</f>
        <v>Total I1</v>
      </c>
      <c r="I20" s="128">
        <f>SUM(I10:I19)</f>
        <v>10</v>
      </c>
    </row>
    <row r="22" spans="1:31"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B11" sqref="B11:I11"/>
    </sheetView>
  </sheetViews>
  <sheetFormatPr defaultRowHeight="15"/>
  <cols>
    <col min="1" max="1" width="5.140625" customWidth="1"/>
    <col min="2" max="2" width="22.140625" customWidth="1"/>
    <col min="3" max="3" width="27.140625" customWidth="1"/>
    <col min="4" max="4" width="21.42578125" customWidth="1"/>
    <col min="5" max="5" width="17.42578125" customWidth="1"/>
    <col min="6" max="6" width="6.85546875" customWidth="1"/>
    <col min="7" max="7" width="10" customWidth="1"/>
    <col min="8" max="8" width="10.5703125" customWidth="1"/>
    <col min="9" max="9" width="9.7109375" customWidth="1"/>
  </cols>
  <sheetData>
    <row r="1" spans="1:31" ht="15.75">
      <c r="A1" s="267" t="str">
        <f>'Date initiale'!C3</f>
        <v>Universitatea de Arhitectură și Urbanism "Ion Mincu" București</v>
      </c>
      <c r="B1" s="267"/>
      <c r="C1" s="267"/>
      <c r="D1" s="2"/>
      <c r="E1" s="2"/>
      <c r="F1" s="3"/>
      <c r="G1" s="3"/>
      <c r="H1" s="3"/>
      <c r="I1" s="3"/>
    </row>
    <row r="2" spans="1:31" ht="15.75">
      <c r="A2" s="267" t="str">
        <f>'Date initiale'!B4&amp;" "&amp;'Date initiale'!C4</f>
        <v>Facultatea ARHITECTURA</v>
      </c>
      <c r="B2" s="267"/>
      <c r="C2" s="267"/>
      <c r="D2" s="2"/>
      <c r="E2" s="2"/>
      <c r="F2" s="3"/>
      <c r="G2" s="3"/>
      <c r="H2" s="3"/>
      <c r="I2" s="3"/>
    </row>
    <row r="3" spans="1:31" ht="15.75">
      <c r="A3" s="267" t="str">
        <f>'Date initiale'!B5&amp;" "&amp;'Date initiale'!C5</f>
        <v>Departamentul Sinteza Proiectării de Arhitectură</v>
      </c>
      <c r="B3" s="267"/>
      <c r="C3" s="267"/>
      <c r="D3" s="2"/>
      <c r="E3" s="2"/>
      <c r="F3" s="2"/>
      <c r="G3" s="2"/>
      <c r="H3" s="2"/>
      <c r="I3" s="2"/>
    </row>
    <row r="4" spans="1:31" ht="15.75">
      <c r="A4" s="451" t="str">
        <f>'Date initiale'!C6&amp;", "&amp;'Date initiale'!C7</f>
        <v>Anton, Ionuț, C16</v>
      </c>
      <c r="B4" s="451"/>
      <c r="C4" s="451"/>
      <c r="D4" s="2"/>
      <c r="E4" s="2"/>
      <c r="F4" s="3"/>
      <c r="G4" s="3"/>
      <c r="H4" s="3"/>
      <c r="I4" s="3"/>
    </row>
    <row r="5" spans="1:31" s="190" customFormat="1" ht="15.75">
      <c r="A5" s="268"/>
      <c r="B5" s="268"/>
      <c r="C5" s="268"/>
      <c r="D5" s="2"/>
      <c r="E5" s="2"/>
      <c r="F5" s="3"/>
      <c r="G5" s="3"/>
      <c r="H5" s="3"/>
      <c r="I5" s="3"/>
    </row>
    <row r="6" spans="1:31" ht="15.75">
      <c r="A6" s="450" t="s">
        <v>110</v>
      </c>
      <c r="B6" s="450"/>
      <c r="C6" s="450"/>
      <c r="D6" s="450"/>
      <c r="E6" s="450"/>
      <c r="F6" s="450"/>
      <c r="G6" s="450"/>
      <c r="H6" s="450"/>
      <c r="I6" s="450"/>
    </row>
    <row r="7" spans="1:31" ht="15.75">
      <c r="A7" s="450" t="str">
        <f>'Descriere indicatori'!B5&amp;". "&amp;'Descriere indicatori'!C5</f>
        <v xml:space="preserve">I2. Cărţi de autor publicate la edituri cu prestigiu naţional* </v>
      </c>
      <c r="B7" s="450"/>
      <c r="C7" s="450"/>
      <c r="D7" s="450"/>
      <c r="E7" s="450"/>
      <c r="F7" s="450"/>
      <c r="G7" s="450"/>
      <c r="H7" s="450"/>
      <c r="I7" s="450"/>
    </row>
    <row r="8" spans="1:31" ht="16.5" thickBot="1">
      <c r="A8" s="38"/>
      <c r="B8" s="38"/>
      <c r="C8" s="38"/>
      <c r="D8" s="38"/>
      <c r="E8" s="38"/>
      <c r="F8" s="38"/>
      <c r="G8" s="38"/>
      <c r="H8" s="38"/>
      <c r="I8" s="38"/>
    </row>
    <row r="9" spans="1:31" s="6" customFormat="1" ht="60.75" thickBot="1">
      <c r="A9" s="197" t="s">
        <v>55</v>
      </c>
      <c r="B9" s="198" t="s">
        <v>83</v>
      </c>
      <c r="C9" s="198" t="s">
        <v>84</v>
      </c>
      <c r="D9" s="198" t="s">
        <v>85</v>
      </c>
      <c r="E9" s="198" t="s">
        <v>86</v>
      </c>
      <c r="F9" s="199" t="s">
        <v>87</v>
      </c>
      <c r="G9" s="198" t="s">
        <v>88</v>
      </c>
      <c r="H9" s="198" t="s">
        <v>89</v>
      </c>
      <c r="I9" s="200" t="s">
        <v>90</v>
      </c>
      <c r="J9" s="4"/>
      <c r="K9" s="273" t="s">
        <v>108</v>
      </c>
      <c r="L9" s="5"/>
      <c r="M9" s="5"/>
      <c r="N9" s="5"/>
      <c r="O9" s="5"/>
      <c r="P9" s="5"/>
      <c r="Q9" s="5"/>
      <c r="R9" s="5"/>
      <c r="S9" s="5"/>
      <c r="T9" s="5"/>
      <c r="U9" s="5"/>
      <c r="V9" s="5"/>
      <c r="W9" s="5"/>
      <c r="X9" s="5"/>
      <c r="Y9" s="5"/>
      <c r="Z9" s="5"/>
      <c r="AA9" s="5"/>
      <c r="AB9" s="5"/>
      <c r="AC9" s="5"/>
      <c r="AD9" s="5"/>
      <c r="AE9" s="5"/>
    </row>
    <row r="10" spans="1:31" s="6" customFormat="1" ht="15.75">
      <c r="A10" s="129">
        <v>1</v>
      </c>
      <c r="B10" s="110" t="s">
        <v>272</v>
      </c>
      <c r="C10" s="110" t="s">
        <v>273</v>
      </c>
      <c r="D10" s="110" t="s">
        <v>274</v>
      </c>
      <c r="E10" s="111" t="s">
        <v>275</v>
      </c>
      <c r="F10" s="112">
        <v>2012</v>
      </c>
      <c r="G10" s="112">
        <v>219</v>
      </c>
      <c r="H10" s="112">
        <v>219</v>
      </c>
      <c r="I10" s="316">
        <f>15</f>
        <v>15</v>
      </c>
      <c r="J10" s="7"/>
      <c r="K10" s="274">
        <v>15</v>
      </c>
      <c r="L10" s="7" t="s">
        <v>246</v>
      </c>
      <c r="M10" s="7"/>
      <c r="N10" s="7"/>
      <c r="O10" s="7"/>
      <c r="P10" s="7"/>
      <c r="Q10" s="7"/>
      <c r="R10" s="7"/>
      <c r="S10" s="7"/>
      <c r="T10" s="7"/>
      <c r="U10" s="7"/>
      <c r="V10" s="7"/>
      <c r="W10" s="7"/>
      <c r="X10" s="7"/>
      <c r="Y10" s="7"/>
      <c r="Z10" s="7"/>
      <c r="AA10" s="7"/>
      <c r="AB10" s="7"/>
      <c r="AC10" s="7"/>
      <c r="AD10" s="7"/>
      <c r="AE10" s="7"/>
    </row>
    <row r="11" spans="1:31" s="6" customFormat="1" ht="15.75">
      <c r="A11" s="132">
        <f>A10+1</f>
        <v>2</v>
      </c>
      <c r="B11" s="133"/>
      <c r="C11" s="134"/>
      <c r="D11" s="133"/>
      <c r="E11" s="134"/>
      <c r="F11" s="135"/>
      <c r="G11" s="133"/>
      <c r="H11" s="133"/>
      <c r="I11" s="319"/>
      <c r="J11" s="7"/>
      <c r="K11" s="56"/>
      <c r="L11" s="7"/>
      <c r="M11" s="7"/>
      <c r="N11" s="7"/>
      <c r="O11" s="7"/>
      <c r="P11" s="7"/>
      <c r="Q11" s="7"/>
      <c r="R11" s="7"/>
      <c r="S11" s="7"/>
      <c r="T11" s="7"/>
      <c r="U11" s="7"/>
      <c r="V11" s="7"/>
      <c r="W11" s="7"/>
      <c r="X11" s="7"/>
      <c r="Y11" s="7"/>
      <c r="Z11" s="7"/>
      <c r="AA11" s="7"/>
      <c r="AB11" s="7"/>
      <c r="AC11" s="7"/>
      <c r="AD11" s="7"/>
      <c r="AE11" s="7"/>
    </row>
    <row r="12" spans="1:31" s="6" customFormat="1" ht="15.75">
      <c r="A12" s="132">
        <f t="shared" ref="A12:A19" si="0">A11+1</f>
        <v>3</v>
      </c>
      <c r="B12" s="134"/>
      <c r="C12" s="134"/>
      <c r="D12" s="133"/>
      <c r="E12" s="134"/>
      <c r="F12" s="135"/>
      <c r="G12" s="136"/>
      <c r="H12" s="133"/>
      <c r="I12" s="319"/>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2">
        <f t="shared" si="0"/>
        <v>4</v>
      </c>
      <c r="B13" s="134"/>
      <c r="C13" s="134"/>
      <c r="D13" s="133"/>
      <c r="E13" s="134"/>
      <c r="F13" s="135"/>
      <c r="G13" s="136"/>
      <c r="H13" s="136"/>
      <c r="I13" s="319"/>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2">
        <f t="shared" si="0"/>
        <v>5</v>
      </c>
      <c r="B14" s="133"/>
      <c r="C14" s="134"/>
      <c r="D14" s="133"/>
      <c r="E14" s="134"/>
      <c r="F14" s="135"/>
      <c r="G14" s="133"/>
      <c r="H14" s="133"/>
      <c r="I14" s="319"/>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2">
        <f t="shared" si="0"/>
        <v>6</v>
      </c>
      <c r="B15" s="134"/>
      <c r="C15" s="134"/>
      <c r="D15" s="133"/>
      <c r="E15" s="134"/>
      <c r="F15" s="135"/>
      <c r="G15" s="136"/>
      <c r="H15" s="133"/>
      <c r="I15" s="319"/>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2">
        <f t="shared" si="0"/>
        <v>7</v>
      </c>
      <c r="B16" s="134"/>
      <c r="C16" s="134"/>
      <c r="D16" s="133"/>
      <c r="E16" s="134"/>
      <c r="F16" s="135"/>
      <c r="G16" s="136"/>
      <c r="H16" s="136"/>
      <c r="I16" s="319"/>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2">
        <f t="shared" si="0"/>
        <v>8</v>
      </c>
      <c r="B17" s="137"/>
      <c r="C17" s="134"/>
      <c r="D17" s="137"/>
      <c r="E17" s="138"/>
      <c r="F17" s="135"/>
      <c r="G17" s="136"/>
      <c r="H17" s="136"/>
      <c r="I17" s="319"/>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2">
        <f t="shared" si="0"/>
        <v>9</v>
      </c>
      <c r="B18" s="137"/>
      <c r="C18" s="134"/>
      <c r="D18" s="137"/>
      <c r="E18" s="138"/>
      <c r="F18" s="135"/>
      <c r="G18" s="136"/>
      <c r="H18" s="136"/>
      <c r="I18" s="319"/>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9">
        <f t="shared" si="0"/>
        <v>10</v>
      </c>
      <c r="B19" s="140"/>
      <c r="C19" s="141"/>
      <c r="D19" s="140"/>
      <c r="E19" s="141"/>
      <c r="F19" s="142"/>
      <c r="G19" s="142"/>
      <c r="H19" s="142"/>
      <c r="I19" s="320"/>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62"/>
      <c r="B20" s="143"/>
      <c r="C20" s="143"/>
      <c r="D20" s="143"/>
      <c r="E20" s="143"/>
      <c r="F20" s="143"/>
      <c r="G20" s="143"/>
      <c r="H20" s="127" t="str">
        <f>"Total "&amp;LEFT(A7,2)</f>
        <v>Total I2</v>
      </c>
      <c r="I20" s="148">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I11" sqref="I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C16</v>
      </c>
      <c r="B4" s="124"/>
      <c r="C4" s="124"/>
    </row>
    <row r="5" spans="1:12" s="190" customFormat="1">
      <c r="A5" s="124"/>
      <c r="B5" s="124"/>
      <c r="C5" s="124"/>
    </row>
    <row r="6" spans="1:12" ht="15.75">
      <c r="A6" s="450" t="s">
        <v>110</v>
      </c>
      <c r="B6" s="450"/>
      <c r="C6" s="450"/>
      <c r="D6" s="450"/>
      <c r="E6" s="450"/>
      <c r="F6" s="450"/>
      <c r="G6" s="450"/>
      <c r="H6" s="450"/>
      <c r="I6" s="450"/>
    </row>
    <row r="7" spans="1:12" ht="15.75">
      <c r="A7" s="450" t="str">
        <f>'Descriere indicatori'!B6&amp;". "&amp;'Descriere indicatori'!C6</f>
        <v xml:space="preserve">I3. Capitole de autor cuprinse în cărţi publicate la edituri cu prestigiu naţional* </v>
      </c>
      <c r="B7" s="450"/>
      <c r="C7" s="450"/>
      <c r="D7" s="450"/>
      <c r="E7" s="450"/>
      <c r="F7" s="450"/>
      <c r="G7" s="450"/>
      <c r="H7" s="450"/>
      <c r="I7" s="450"/>
    </row>
    <row r="8" spans="1:12" ht="16.5" thickBot="1">
      <c r="A8" s="38"/>
      <c r="B8" s="38"/>
      <c r="C8" s="38"/>
      <c r="D8" s="38"/>
      <c r="E8" s="38"/>
      <c r="F8" s="38"/>
      <c r="G8" s="38"/>
      <c r="H8" s="38"/>
      <c r="I8" s="38"/>
    </row>
    <row r="9" spans="1:12" ht="60.75" thickBot="1">
      <c r="A9" s="160" t="s">
        <v>55</v>
      </c>
      <c r="B9" s="161" t="s">
        <v>83</v>
      </c>
      <c r="C9" s="161" t="s">
        <v>175</v>
      </c>
      <c r="D9" s="161" t="s">
        <v>85</v>
      </c>
      <c r="E9" s="161" t="s">
        <v>86</v>
      </c>
      <c r="F9" s="162" t="s">
        <v>87</v>
      </c>
      <c r="G9" s="161" t="s">
        <v>88</v>
      </c>
      <c r="H9" s="161" t="s">
        <v>89</v>
      </c>
      <c r="I9" s="163" t="s">
        <v>90</v>
      </c>
      <c r="K9" s="273" t="s">
        <v>108</v>
      </c>
    </row>
    <row r="10" spans="1:12" ht="45">
      <c r="A10" s="383">
        <v>1</v>
      </c>
      <c r="B10" s="114" t="s">
        <v>276</v>
      </c>
      <c r="C10" s="384" t="s">
        <v>280</v>
      </c>
      <c r="D10" s="384" t="s">
        <v>281</v>
      </c>
      <c r="E10" s="384" t="s">
        <v>282</v>
      </c>
      <c r="F10" s="385">
        <v>2015</v>
      </c>
      <c r="G10" s="386">
        <v>224</v>
      </c>
      <c r="H10" s="385">
        <v>8</v>
      </c>
      <c r="I10" s="382">
        <f>10/2</f>
        <v>5</v>
      </c>
      <c r="K10" s="274">
        <v>10</v>
      </c>
      <c r="L10" s="376" t="s">
        <v>247</v>
      </c>
    </row>
    <row r="11" spans="1:12">
      <c r="A11" s="113">
        <f>A10+1</f>
        <v>2</v>
      </c>
      <c r="B11" s="41"/>
      <c r="C11" s="41"/>
      <c r="D11" s="144"/>
      <c r="E11" s="41"/>
      <c r="F11" s="41"/>
      <c r="G11" s="41"/>
      <c r="H11" s="41"/>
      <c r="I11" s="322"/>
      <c r="K11" s="56"/>
    </row>
    <row r="12" spans="1:12">
      <c r="A12" s="153">
        <f t="shared" ref="A12:A19" si="0">A11+1</f>
        <v>3</v>
      </c>
      <c r="B12" s="125"/>
      <c r="C12" s="146"/>
      <c r="D12" s="144"/>
      <c r="E12" s="154"/>
      <c r="F12" s="118"/>
      <c r="G12" s="118"/>
      <c r="H12" s="118"/>
      <c r="I12" s="323"/>
    </row>
    <row r="13" spans="1:12">
      <c r="A13" s="153">
        <f t="shared" si="0"/>
        <v>4</v>
      </c>
      <c r="B13" s="147"/>
      <c r="C13" s="41"/>
      <c r="D13" s="41"/>
      <c r="E13" s="41"/>
      <c r="F13" s="117"/>
      <c r="G13" s="117"/>
      <c r="H13" s="117"/>
      <c r="I13" s="317"/>
    </row>
    <row r="14" spans="1:12" s="190" customFormat="1">
      <c r="A14" s="153">
        <f t="shared" si="0"/>
        <v>5</v>
      </c>
      <c r="B14" s="116"/>
      <c r="C14" s="41"/>
      <c r="D14" s="41"/>
      <c r="E14" s="41"/>
      <c r="F14" s="117"/>
      <c r="G14" s="117"/>
      <c r="H14" s="117"/>
      <c r="I14" s="324"/>
    </row>
    <row r="15" spans="1:12" s="190" customFormat="1">
      <c r="A15" s="153">
        <f t="shared" si="0"/>
        <v>6</v>
      </c>
      <c r="B15" s="147"/>
      <c r="C15" s="41"/>
      <c r="D15" s="41"/>
      <c r="E15" s="116"/>
      <c r="F15" s="117"/>
      <c r="G15" s="117"/>
      <c r="H15" s="117"/>
      <c r="I15" s="317"/>
    </row>
    <row r="16" spans="1:12">
      <c r="A16" s="153">
        <f t="shared" si="0"/>
        <v>7</v>
      </c>
      <c r="B16" s="116"/>
      <c r="C16" s="41"/>
      <c r="D16" s="41"/>
      <c r="E16" s="41"/>
      <c r="F16" s="117"/>
      <c r="G16" s="117"/>
      <c r="H16" s="117"/>
      <c r="I16" s="324"/>
    </row>
    <row r="17" spans="1:9">
      <c r="A17" s="153">
        <f t="shared" si="0"/>
        <v>8</v>
      </c>
      <c r="B17" s="147"/>
      <c r="C17" s="41"/>
      <c r="D17" s="41"/>
      <c r="E17" s="116"/>
      <c r="F17" s="117"/>
      <c r="G17" s="117"/>
      <c r="H17" s="117"/>
      <c r="I17" s="317"/>
    </row>
    <row r="18" spans="1:9">
      <c r="A18" s="153">
        <f t="shared" si="0"/>
        <v>9</v>
      </c>
      <c r="B18" s="145"/>
      <c r="C18" s="154"/>
      <c r="D18" s="144"/>
      <c r="E18" s="149"/>
      <c r="F18" s="118"/>
      <c r="G18" s="118"/>
      <c r="H18" s="118"/>
      <c r="I18" s="317"/>
    </row>
    <row r="19" spans="1:9" ht="15.75" thickBot="1">
      <c r="A19" s="155">
        <f t="shared" si="0"/>
        <v>10</v>
      </c>
      <c r="B19" s="156"/>
      <c r="C19" s="157"/>
      <c r="D19" s="157"/>
      <c r="E19" s="157"/>
      <c r="F19" s="122"/>
      <c r="G19" s="122"/>
      <c r="H19" s="122"/>
      <c r="I19" s="318"/>
    </row>
    <row r="20" spans="1:9" ht="15.75" thickBot="1">
      <c r="A20" s="350"/>
      <c r="B20" s="124"/>
      <c r="C20" s="124"/>
      <c r="D20" s="124"/>
      <c r="E20" s="124"/>
      <c r="F20" s="124"/>
      <c r="G20" s="124"/>
      <c r="H20" s="127" t="str">
        <f>"Total "&amp;LEFT(A7,2)</f>
        <v>Total I3</v>
      </c>
      <c r="I20" s="128">
        <f>SUM(I10:I19)</f>
        <v>5</v>
      </c>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A22" sqref="A22:I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C16</v>
      </c>
      <c r="B4" s="124"/>
      <c r="C4" s="124"/>
    </row>
    <row r="5" spans="1:12" s="190" customFormat="1">
      <c r="A5" s="124"/>
      <c r="B5" s="124"/>
      <c r="C5" s="124"/>
    </row>
    <row r="6" spans="1:12" ht="15.75">
      <c r="A6" s="450" t="s">
        <v>110</v>
      </c>
      <c r="B6" s="450"/>
      <c r="C6" s="450"/>
      <c r="D6" s="450"/>
      <c r="E6" s="450"/>
      <c r="F6" s="450"/>
      <c r="G6" s="450"/>
      <c r="H6" s="450"/>
      <c r="I6" s="450"/>
    </row>
    <row r="7" spans="1:12" ht="15.75">
      <c r="A7" s="450" t="str">
        <f>'Descriere indicatori'!B7&amp;". "&amp;'Descriere indicatori'!C7</f>
        <v xml:space="preserve">I4. Articole in extenso în reviste ştiinţifice de specialitate* </v>
      </c>
      <c r="B7" s="450"/>
      <c r="C7" s="450"/>
      <c r="D7" s="450"/>
      <c r="E7" s="450"/>
      <c r="F7" s="450"/>
      <c r="G7" s="450"/>
      <c r="H7" s="450"/>
      <c r="I7" s="450"/>
    </row>
    <row r="8" spans="1:12" ht="15.75" thickBot="1">
      <c r="A8" s="158"/>
      <c r="B8" s="158"/>
      <c r="C8" s="158"/>
      <c r="D8" s="158"/>
      <c r="E8" s="158"/>
      <c r="F8" s="158"/>
      <c r="G8" s="158"/>
      <c r="H8" s="158"/>
      <c r="I8" s="158"/>
    </row>
    <row r="9" spans="1:12" ht="30.75" thickBot="1">
      <c r="A9" s="196" t="s">
        <v>55</v>
      </c>
      <c r="B9" s="161" t="s">
        <v>83</v>
      </c>
      <c r="C9" s="161" t="s">
        <v>56</v>
      </c>
      <c r="D9" s="161" t="s">
        <v>57</v>
      </c>
      <c r="E9" s="161" t="s">
        <v>80</v>
      </c>
      <c r="F9" s="162" t="s">
        <v>87</v>
      </c>
      <c r="G9" s="161" t="s">
        <v>58</v>
      </c>
      <c r="H9" s="161" t="s">
        <v>111</v>
      </c>
      <c r="I9" s="163" t="s">
        <v>90</v>
      </c>
      <c r="K9" s="273" t="s">
        <v>108</v>
      </c>
    </row>
    <row r="10" spans="1:12">
      <c r="A10" s="109">
        <v>1</v>
      </c>
      <c r="B10" s="110"/>
      <c r="C10" s="110"/>
      <c r="D10" s="110"/>
      <c r="E10" s="111"/>
      <c r="F10" s="112"/>
      <c r="G10" s="112"/>
      <c r="H10" s="112"/>
      <c r="I10" s="325"/>
      <c r="K10" s="274">
        <v>10</v>
      </c>
      <c r="L10" s="376" t="s">
        <v>248</v>
      </c>
    </row>
    <row r="11" spans="1:12">
      <c r="A11" s="113">
        <f>A10+1</f>
        <v>2</v>
      </c>
      <c r="B11" s="114"/>
      <c r="C11" s="115"/>
      <c r="D11" s="114"/>
      <c r="E11" s="116"/>
      <c r="F11" s="117"/>
      <c r="G11" s="118"/>
      <c r="H11" s="118"/>
      <c r="I11" s="319"/>
      <c r="K11" s="56"/>
    </row>
    <row r="12" spans="1:12">
      <c r="A12" s="113">
        <f t="shared" ref="A12:A17" si="0">A11+1</f>
        <v>3</v>
      </c>
      <c r="B12" s="115"/>
      <c r="C12" s="115"/>
      <c r="D12" s="115"/>
      <c r="E12" s="116"/>
      <c r="F12" s="117"/>
      <c r="G12" s="118"/>
      <c r="H12" s="118"/>
      <c r="I12" s="319"/>
    </row>
    <row r="13" spans="1:12">
      <c r="A13" s="113">
        <f t="shared" si="0"/>
        <v>4</v>
      </c>
      <c r="B13" s="115"/>
      <c r="C13" s="115"/>
      <c r="D13" s="115"/>
      <c r="E13" s="116"/>
      <c r="F13" s="117"/>
      <c r="G13" s="117"/>
      <c r="H13" s="117"/>
      <c r="I13" s="319"/>
    </row>
    <row r="14" spans="1:12">
      <c r="A14" s="113">
        <f t="shared" si="0"/>
        <v>5</v>
      </c>
      <c r="B14" s="115"/>
      <c r="C14" s="115"/>
      <c r="D14" s="115"/>
      <c r="E14" s="116"/>
      <c r="F14" s="117"/>
      <c r="G14" s="117"/>
      <c r="H14" s="117"/>
      <c r="I14" s="319"/>
    </row>
    <row r="15" spans="1:12">
      <c r="A15" s="113">
        <f t="shared" si="0"/>
        <v>6</v>
      </c>
      <c r="B15" s="115"/>
      <c r="C15" s="115"/>
      <c r="D15" s="115"/>
      <c r="E15" s="116"/>
      <c r="F15" s="117"/>
      <c r="G15" s="117"/>
      <c r="H15" s="117"/>
      <c r="I15" s="319"/>
    </row>
    <row r="16" spans="1:12">
      <c r="A16" s="113">
        <f t="shared" si="0"/>
        <v>7</v>
      </c>
      <c r="B16" s="115"/>
      <c r="C16" s="115"/>
      <c r="D16" s="115"/>
      <c r="E16" s="116"/>
      <c r="F16" s="117"/>
      <c r="G16" s="117"/>
      <c r="H16" s="117"/>
      <c r="I16" s="319"/>
    </row>
    <row r="17" spans="1:9">
      <c r="A17" s="113">
        <f t="shared" si="0"/>
        <v>8</v>
      </c>
      <c r="B17" s="115"/>
      <c r="C17" s="115"/>
      <c r="D17" s="115"/>
      <c r="E17" s="116"/>
      <c r="F17" s="117"/>
      <c r="G17" s="117"/>
      <c r="H17" s="117"/>
      <c r="I17" s="319"/>
    </row>
    <row r="18" spans="1:9">
      <c r="A18" s="113">
        <f>A17+1</f>
        <v>9</v>
      </c>
      <c r="B18" s="115"/>
      <c r="C18" s="115"/>
      <c r="D18" s="115"/>
      <c r="E18" s="116"/>
      <c r="F18" s="117"/>
      <c r="G18" s="117"/>
      <c r="H18" s="117"/>
      <c r="I18" s="319"/>
    </row>
    <row r="19" spans="1:9" ht="15.75" thickBot="1">
      <c r="A19" s="119">
        <f>A18+1</f>
        <v>10</v>
      </c>
      <c r="B19" s="120"/>
      <c r="C19" s="120"/>
      <c r="D19" s="120"/>
      <c r="E19" s="121"/>
      <c r="F19" s="122"/>
      <c r="G19" s="122"/>
      <c r="H19" s="122"/>
      <c r="I19" s="320"/>
    </row>
    <row r="20" spans="1:9" ht="15.75" thickBot="1">
      <c r="A20" s="360"/>
      <c r="B20" s="124"/>
      <c r="C20" s="124"/>
      <c r="D20" s="124"/>
      <c r="E20" s="124"/>
      <c r="F20" s="124"/>
      <c r="G20" s="124"/>
      <c r="H20" s="127" t="str">
        <f>"Total "&amp;LEFT(A7,2)</f>
        <v>Total I4</v>
      </c>
      <c r="I20" s="165">
        <f>SUM(I10:I19)</f>
        <v>0</v>
      </c>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Ionut Anton</cp:lastModifiedBy>
  <cp:lastPrinted>2017-05-10T06:45:08Z</cp:lastPrinted>
  <dcterms:created xsi:type="dcterms:W3CDTF">2013-01-10T17:13:12Z</dcterms:created>
  <dcterms:modified xsi:type="dcterms:W3CDTF">2019-06-19T15:54:20Z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