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24226"/>
  <mc:AlternateContent xmlns:mc="http://schemas.openxmlformats.org/markup-compatibility/2006">
    <mc:Choice Requires="x15">
      <x15ac:absPath xmlns:x15ac="http://schemas.microsoft.com/office/spreadsheetml/2010/11/ac" url="\\SERVER-2015\public\6. SCOALA\_CONCURS POST_A\DOSAR CONCURS 2019\7. Fisa standarde nationale_Anexa 1_\"/>
    </mc:Choice>
  </mc:AlternateContent>
  <xr:revisionPtr revIDLastSave="0" documentId="13_ncr:1_{92437642-9BF1-47C2-81F0-23E704FCF8C5}" xr6:coauthVersionLast="40" xr6:coauthVersionMax="40" xr10:uidLastSave="{00000000-0000-0000-0000-000000000000}"/>
  <bookViews>
    <workbookView xWindow="120" yWindow="60" windowWidth="19095" windowHeight="8445" tabRatio="928" firstSheet="15" activeTab="30"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b" sheetId="29" r:id="rId16"/>
    <sheet name="I11a" sheetId="14"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6">I11a!$A$1:$I$22</definedName>
    <definedName name="_xlnm.Print_Area" localSheetId="15">I11b!$A$1:$H$20</definedName>
    <definedName name="_xlnm.Print_Area" localSheetId="17">I11c!$A$1:$G$23</definedName>
    <definedName name="_xlnm.Print_Area" localSheetId="18">'I12'!$A$1:$H$22</definedName>
    <definedName name="_xlnm.Print_Area" localSheetId="19">'I13'!$A$1:$H$30</definedName>
    <definedName name="_xlnm.Print_Area" localSheetId="20">I14a!$A$1:$H$22</definedName>
    <definedName name="_xlnm.Print_Area" localSheetId="21">I14b!$A$1:$H$22</definedName>
    <definedName name="_xlnm.Print_Area" localSheetId="22">I14c!$A$1:$H$21</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'I22'!$A$1:$D$21</definedName>
    <definedName name="_xlnm.Print_Area" localSheetId="31">'I23'!$A$1:$D$21</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'I7'!$A$1:$I$31</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81029"/>
</workbook>
</file>

<file path=xl/calcChain.xml><?xml version="1.0" encoding="utf-8"?>
<calcChain xmlns="http://schemas.openxmlformats.org/spreadsheetml/2006/main">
  <c r="H11" i="34" l="1"/>
  <c r="H12" i="37"/>
  <c r="D11" i="19"/>
  <c r="D10" i="19"/>
  <c r="E13" i="22"/>
  <c r="E12" i="22"/>
  <c r="E10" i="22"/>
  <c r="H14" i="29"/>
  <c r="A12" i="5"/>
  <c r="A11" i="5"/>
  <c r="E14" i="22" l="1"/>
  <c r="A11" i="14" l="1"/>
  <c r="A23" i="13" l="1"/>
  <c r="A22" i="37"/>
  <c r="A7" i="37"/>
  <c r="G20" i="37" s="1"/>
  <c r="H20" i="37"/>
  <c r="D29" i="36" s="1"/>
  <c r="A4" i="37"/>
  <c r="A3" i="37"/>
  <c r="A2" i="37"/>
  <c r="A1" i="37"/>
  <c r="B2" i="36" l="1"/>
  <c r="B4" i="36"/>
  <c r="B6" i="36"/>
  <c r="B5" i="36" l="1"/>
  <c r="B3" i="36"/>
  <c r="B47" i="36"/>
  <c r="D13" i="36"/>
  <c r="E20" i="22"/>
  <c r="D34" i="36" s="1"/>
  <c r="F20" i="26"/>
  <c r="D38" i="36" s="1"/>
  <c r="A11" i="26"/>
  <c r="A12" i="26" s="1"/>
  <c r="A13" i="26" s="1"/>
  <c r="A14" i="26" s="1"/>
  <c r="A15" i="26" s="1"/>
  <c r="A16" i="26" s="1"/>
  <c r="A17" i="26" s="1"/>
  <c r="A18" i="26" s="1"/>
  <c r="A19" i="26" s="1"/>
  <c r="A7" i="26"/>
  <c r="E20" i="26" s="1"/>
  <c r="D21" i="25"/>
  <c r="D37" i="36" s="1"/>
  <c r="A11" i="25"/>
  <c r="A12" i="25" s="1"/>
  <c r="A13" i="25" s="1"/>
  <c r="A14" i="25" s="1"/>
  <c r="A15" i="25" s="1"/>
  <c r="A16" i="25" s="1"/>
  <c r="A17" i="25" s="1"/>
  <c r="A18" i="25" s="1"/>
  <c r="A7" i="25"/>
  <c r="C21" i="25" s="1"/>
  <c r="D20" i="23"/>
  <c r="A11" i="24"/>
  <c r="A12" i="24" s="1"/>
  <c r="A13" i="24" s="1"/>
  <c r="A14" i="24" s="1"/>
  <c r="A15" i="24" s="1"/>
  <c r="A16" i="24" s="1"/>
  <c r="A17" i="24" s="1"/>
  <c r="A18" i="24" s="1"/>
  <c r="A7" i="24"/>
  <c r="C21"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31"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19" i="34" s="1"/>
  <c r="A21" i="34"/>
  <c r="H19" i="34"/>
  <c r="D28" i="36" s="1"/>
  <c r="A11" i="34"/>
  <c r="A12" i="34" s="1"/>
  <c r="A13"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30" i="16"/>
  <c r="A7" i="16"/>
  <c r="G28" i="16" s="1"/>
  <c r="A11" i="16"/>
  <c r="A12" i="16"/>
  <c r="A13" i="16" s="1"/>
  <c r="A14" i="16" s="1"/>
  <c r="A15" i="16" s="1"/>
  <c r="A16" i="16" s="1"/>
  <c r="A17" i="16" s="1"/>
  <c r="A18" i="16" s="1"/>
  <c r="A22" i="15"/>
  <c r="A11" i="15"/>
  <c r="A12" i="15" s="1"/>
  <c r="A13" i="15" s="1"/>
  <c r="A14" i="15" s="1"/>
  <c r="A15" i="15" s="1"/>
  <c r="A16" i="15" s="1"/>
  <c r="A17" i="15" s="1"/>
  <c r="A18" i="15" s="1"/>
  <c r="A19" i="15" s="1"/>
  <c r="A7" i="15"/>
  <c r="G20" i="15" s="1"/>
  <c r="A11" i="28"/>
  <c r="A12" i="28" s="1"/>
  <c r="A13" i="28" s="1"/>
  <c r="A16" i="28" s="1"/>
  <c r="A7" i="28"/>
  <c r="F23" i="28" s="1"/>
  <c r="A7" i="29"/>
  <c r="G20" i="29" s="1"/>
  <c r="A13" i="14"/>
  <c r="A15" i="14" s="1"/>
  <c r="A16" i="14" s="1"/>
  <c r="A17" i="14" s="1"/>
  <c r="A18" i="14" s="1"/>
  <c r="A19" i="14" s="1"/>
  <c r="A20" i="14" s="1"/>
  <c r="A21" i="14" s="1"/>
  <c r="A7" i="14"/>
  <c r="H22"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9"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3" i="5"/>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3" i="28"/>
  <c r="D23" i="36" s="1"/>
  <c r="H28" i="16"/>
  <c r="D25" i="36" s="1"/>
  <c r="D21" i="24"/>
  <c r="D36" i="36" s="1"/>
  <c r="D20" i="20"/>
  <c r="D32" i="36" s="1"/>
  <c r="D20" i="18"/>
  <c r="D30" i="36" s="1"/>
  <c r="H20" i="30"/>
  <c r="D27" i="36" s="1"/>
  <c r="H20" i="15"/>
  <c r="D24" i="36" s="1"/>
  <c r="H20" i="29"/>
  <c r="D22" i="36" s="1"/>
  <c r="I22" i="14"/>
  <c r="D21" i="36" s="1"/>
  <c r="I20" i="5"/>
  <c r="D12" i="36" s="1"/>
  <c r="D20" i="19"/>
  <c r="I29" i="10"/>
  <c r="D17" i="36" s="1"/>
  <c r="I20" i="6"/>
  <c r="I20" i="4"/>
  <c r="D43" i="36" l="1"/>
  <c r="D31" i="36"/>
  <c r="D42" i="36" s="1"/>
  <c r="D11" i="36"/>
  <c r="D35" i="36"/>
  <c r="D41" i="36" l="1"/>
  <c r="D44" i="36" s="1"/>
</calcChain>
</file>

<file path=xl/sharedStrings.xml><?xml version="1.0" encoding="utf-8"?>
<sst xmlns="http://schemas.openxmlformats.org/spreadsheetml/2006/main" count="1079" uniqueCount="610">
  <si>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</si>
  <si>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</si>
  <si>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</si>
  <si>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</si>
  <si>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</si>
  <si>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</si>
  <si>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</si>
  <si>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</si>
  <si>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</si>
  <si>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</si>
  <si>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</si>
  <si>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</si>
  <si>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</si>
  <si>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</si>
  <si>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</si>
  <si>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</si>
  <si>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</si>
  <si>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</si>
  <si>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</si>
  <si>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</si>
  <si>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</si>
  <si>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</si>
  <si>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</si>
  <si>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</si>
  <si>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</si>
  <si>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</si>
  <si>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</si>
  <si>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</si>
  <si>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</si>
  <si>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</si>
  <si>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</si>
  <si>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</si>
  <si>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</si>
  <si>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</si>
  <si>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</si>
  <si>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</si>
  <si>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</si>
  <si>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</si>
  <si>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</si>
  <si>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</si>
  <si>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</si>
  <si>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</si>
  <si>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</si>
  <si>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</si>
  <si>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</si>
  <si>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</si>
  <si>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</si>
  <si>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</si>
  <si>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</si>
  <si>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</si>
  <si>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</si>
  <si>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</si>
  <si>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</si>
  <si>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</si>
  <si>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</si>
  <si>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</si>
  <si>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</si>
  <si>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</si>
  <si>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</si>
  <si>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</si>
  <si>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</si>
  <si>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</si>
  <si>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</si>
  <si>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</si>
  <si>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</si>
  <si>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</si>
  <si>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</si>
  <si>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</si>
  <si>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</si>
  <si>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</si>
  <si>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</si>
  <si>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</si>
  <si>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</si>
  <si>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</si>
  <si>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</si>
  <si>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</si>
  <si>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</si>
  <si>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</si>
  <si>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</si>
  <si>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</si>
  <si>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</si>
  <si>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</si>
  <si>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</si>
  <si>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</si>
  <si>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</si>
  <si>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</si>
  <si>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</si>
  <si>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</si>
  <si>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</si>
  <si>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</si>
  <si>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</si>
  <si>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</si>
  <si>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</si>
  <si>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</si>
  <si>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</si>
  <si>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</si>
  <si>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</si>
  <si>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</si>
  <si>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</si>
  <si>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</si>
  <si>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</si>
  <si>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</si>
  <si>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</si>
  <si>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</si>
  <si>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</si>
  <si>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</si>
  <si>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</si>
  <si>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</si>
  <si>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</si>
  <si>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</si>
  <si>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</si>
  <si>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</si>
  <si>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</si>
  <si>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</si>
  <si>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</si>
  <si>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</si>
  <si>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</si>
  <si>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</si>
  <si>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</si>
  <si>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</si>
  <si>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</si>
  <si>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</si>
  <si>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</si>
  <si>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</si>
  <si>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</si>
  <si>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</si>
  <si>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</si>
  <si>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</si>
  <si>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</si>
  <si>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</si>
  <si>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</si>
  <si>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</si>
  <si>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</si>
  <si>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</si>
  <si>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</si>
  <si>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</si>
  <si>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</si>
  <si>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</si>
  <si>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</si>
  <si>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</si>
  <si>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</si>
  <si>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</si>
  <si>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</si>
  <si>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</si>
  <si>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</si>
  <si>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</si>
  <si>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</si>
  <si>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</si>
  <si>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</si>
  <si>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</si>
  <si>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</si>
  <si>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</si>
  <si>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</si>
  <si>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</si>
  <si>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</si>
  <si>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</si>
  <si>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</si>
  <si>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</si>
  <si>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</si>
  <si>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</si>
  <si>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</si>
  <si>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</si>
  <si>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</si>
  <si>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</si>
  <si>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</si>
  <si>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</si>
  <si>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</si>
  <si>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</si>
  <si>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</si>
  <si>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</si>
  <si>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</si>
  <si>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</si>
  <si>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</si>
  <si>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</si>
  <si>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</si>
  <si>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</si>
  <si>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</si>
  <si>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</si>
  <si>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</si>
  <si>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</si>
  <si>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</si>
  <si>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</si>
  <si>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</si>
  <si>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</si>
  <si>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</si>
  <si>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</si>
  <si>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</si>
  <si>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</si>
  <si>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</si>
  <si>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</si>
  <si>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</si>
  <si>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</si>
  <si>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</si>
  <si>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</si>
  <si>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</si>
  <si>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</si>
  <si>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</si>
  <si>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</si>
  <si>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</si>
  <si>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</si>
  <si>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</si>
  <si>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</si>
  <si>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</si>
  <si>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</si>
  <si>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</si>
  <si>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</si>
  <si>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</si>
  <si>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</si>
  <si>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</si>
  <si>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</si>
  <si>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</si>
  <si>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</si>
  <si>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</si>
  <si>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</si>
  <si>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</si>
  <si>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</si>
  <si>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</si>
  <si>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</si>
  <si>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</si>
  <si>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</si>
  <si>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</si>
  <si>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</si>
  <si>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</si>
  <si>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</si>
  <si>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</si>
  <si>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</si>
  <si>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</si>
  <si>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</si>
  <si>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</si>
  <si>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</si>
  <si>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</si>
  <si>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</si>
  <si>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</si>
  <si>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</si>
  <si>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</si>
  <si>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</si>
  <si>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</si>
  <si>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</si>
  <si>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</si>
  <si>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</si>
  <si>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</si>
  <si>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</si>
  <si>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</si>
  <si>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</si>
  <si>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</si>
  <si>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</si>
  <si>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</si>
  <si>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</si>
  <si>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</si>
  <si>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</si>
  <si>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</si>
  <si>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</si>
  <si>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</si>
  <si>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</si>
  <si>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</si>
  <si>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</si>
  <si>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</si>
  <si>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</si>
  <si>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</si>
  <si>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</si>
  <si>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</si>
  <si>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</si>
  <si>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</si>
  <si>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</si>
  <si>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</si>
  <si>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</si>
  <si>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</si>
  <si>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</si>
  <si>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</si>
  <si>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</si>
  <si>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</si>
  <si>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</si>
  <si>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 de Arhitectura</t>
  </si>
  <si>
    <t>MITRACHE ANCA</t>
  </si>
  <si>
    <t>Mitrache Anca</t>
  </si>
  <si>
    <t>"Tendinte in Arhitectura Moderna Contemporana"</t>
  </si>
  <si>
    <t>Editura Universitară"Ion Mincu", București</t>
  </si>
  <si>
    <t>"ALUMNI - UAUIM"</t>
  </si>
  <si>
    <t>ISBN 978 606-638-063-7</t>
  </si>
  <si>
    <t>"UAUIM - Repertoire"</t>
  </si>
  <si>
    <t>ISBN 978 606-638-129-1</t>
  </si>
  <si>
    <t>ISBN 973-7999-04-5</t>
  </si>
  <si>
    <t>ISSN 1877-0428</t>
  </si>
  <si>
    <t>Anca Mitrache</t>
  </si>
  <si>
    <t xml:space="preserve">“Elements of Architectural Project Design Education” - Articol sustinut in cadrul „2nd World Conference on Design, Arts and Education“ - WCDAE, mai 2013, Bucuresti (in curs de publicare) 
</t>
  </si>
  <si>
    <t xml:space="preserve">"Spatial Sensibility in architectural education“ Articol sustinut in cadrul Conferintei Internationale „3rd World Conference on Learning, Teaching and Educational Leadership„ oct. 2012, Bruxelles, Belgia </t>
  </si>
  <si>
    <t>"Learning by doing – practical exercises as pedagogical instruments in architecture education"  articol sustinut in cadrul GEC-2012 sept.2012, Cipru</t>
  </si>
  <si>
    <t>Procedia Social and Behavioral Sciences (ISI-SSH, Science direct/SCOPUS)(Revista indexata Scopus http://miar.ub.edu/issn/1877-0428)</t>
  </si>
  <si>
    <t>Advanced Building Materials and Sustainable Architecture</t>
  </si>
  <si>
    <t>ISBN-13:978-3-03785-423-5</t>
  </si>
  <si>
    <t>174-177</t>
  </si>
  <si>
    <t>"The Cula house- A specific case study" articol sustinut in cadrul International Conference on Civil Engineering, Architecture and Building Materials, 25-27 May 2012 Yantai China,  http://www.ttp.net/978-3-03785-423-5/34.html si in http://www.scientific.net/AMM.174-177.1635</t>
  </si>
  <si>
    <t>ISSN: 1877-0428</t>
  </si>
  <si>
    <t>" Branding and Marketing – An Architect's Perspective" sustinut in cadrul conferintei internationale World Conference on Business, Economics and Management, May 4-6 2012, Antalya, Turkey http://www.sciencedirect.com/science/article/pii/S1877042812035999</t>
  </si>
  <si>
    <t>"Ornamental Art and Architectural Decoration" Articol sustinut la World Conference on Business May 1-3 2012, Antalya, Turkey</t>
  </si>
  <si>
    <t>Procedia - Social and Behavioral Sciences (ISI-SSH, Science direct/SCOPUS)</t>
  </si>
  <si>
    <t>Procedia Social and Behaviorial Sciences) (ISI-SSH, Science direct/SCOPUS) http://miar.ub.edu/issn/1877-0428</t>
  </si>
  <si>
    <t>Procedia Social and Behavioral Sciences (ISI-SSH, Science direct/SCOPUS) http://miar.ub.edu/issn/1877-0428)</t>
  </si>
  <si>
    <t>Anca Mitrache, Georgica Mitrache</t>
  </si>
  <si>
    <t>"Casa Liliacului"</t>
  </si>
  <si>
    <t>1224-886X</t>
  </si>
  <si>
    <t>"Arhitectul propune"</t>
  </si>
  <si>
    <t>"Workshop international Florenta I "</t>
  </si>
  <si>
    <t>1-2</t>
  </si>
  <si>
    <t>"Workshop international Florenta II "</t>
  </si>
  <si>
    <t>Arhitext (191-192)</t>
  </si>
  <si>
    <t>Arhitext (156)</t>
  </si>
  <si>
    <t>Arhitext (147)</t>
  </si>
  <si>
    <t>"Casa Sandu"</t>
  </si>
  <si>
    <t>2247-9171</t>
  </si>
  <si>
    <t>Arhitectura</t>
  </si>
  <si>
    <t>Arhitext (153)</t>
  </si>
  <si>
    <t>1224-885X</t>
  </si>
  <si>
    <t>"Casa Sandu"- Premiile ARHITEXT Design 2005 pentru Arhitectura Rezidentiala</t>
  </si>
  <si>
    <t>"Atelier TAD 1995-2003"</t>
  </si>
  <si>
    <t>Arhitext (124)</t>
  </si>
  <si>
    <t>8</t>
  </si>
  <si>
    <t>9</t>
  </si>
  <si>
    <t>10</t>
  </si>
  <si>
    <t>11</t>
  </si>
  <si>
    <t>12</t>
  </si>
  <si>
    <t>13</t>
  </si>
  <si>
    <t>14</t>
  </si>
  <si>
    <t>15</t>
  </si>
  <si>
    <t>"Alumni UAUIM"</t>
  </si>
  <si>
    <t>2248-0587</t>
  </si>
  <si>
    <t>“Biserici noi – Catedrala cu Hramul Inaltarea Domnului Brasov”</t>
  </si>
  <si>
    <t>Revista Atelierul de proiectare</t>
  </si>
  <si>
    <t>“Experiment urban – analiză şi expresie"</t>
  </si>
  <si>
    <t>“Proiectul de arhitectură ca proces"</t>
  </si>
  <si>
    <t xml:space="preserve">Argument 5/2013 -Experimente urbane / evenimente culturale Studii si cercetari stiintifice de arhitectura si urbanism- </t>
  </si>
  <si>
    <t>“Certificarea energetica a cladirilor”</t>
  </si>
  <si>
    <t>Analele UAUIM - Sesiunea de comunicari stiintifice “Dimensiunea formativa a spatiului construit”</t>
  </si>
  <si>
    <t>ISSN 1842-7723</t>
  </si>
  <si>
    <t>“Diversitate emergenta”</t>
  </si>
  <si>
    <t>Analele UAUIM - Sesiunea de comunicari stiintifice “Regenerarea peisajului urban / arhitectural intre repere, prioritati si limite”</t>
  </si>
  <si>
    <t>16</t>
  </si>
  <si>
    <t>"Folosirea și reabilitarea fondului construit"</t>
  </si>
  <si>
    <t xml:space="preserve">Analele UAUIM </t>
  </si>
  <si>
    <t>“Biserici in viziunea arhitectilor romani”</t>
  </si>
  <si>
    <t>“Sustenability and architectural bio- compatibility”</t>
  </si>
  <si>
    <t>ISBN: 9788820414368</t>
  </si>
  <si>
    <t>Anca Mitrache, Anca Mihaela Constantin</t>
  </si>
  <si>
    <t>"Exercises in Sustainability: Another Case Study"</t>
  </si>
  <si>
    <t>Sustainable Mediterranean Construction. Sustainable Environment in the Mediterranean Region – from Housing to Urban and Land Scale Construction, https://www.francoangeli.it/Area_PDFDemo/1330.83_demo.pdf</t>
  </si>
  <si>
    <t>Sustainable Mediterranean Construction</t>
  </si>
  <si>
    <t>ISSN: 2385-1546</t>
  </si>
  <si>
    <t>"Culele-un program specific"</t>
  </si>
  <si>
    <t>ISBN 978-606-638-047-8</t>
  </si>
  <si>
    <t>2012</t>
  </si>
  <si>
    <t>"3 piete din Bucuresti"</t>
  </si>
  <si>
    <t>"Bucuresti - locuri reinventate" Constantin Hostiuc (coord.)</t>
  </si>
  <si>
    <t>"Peisaj Cultural, Arhitectura,Tendinte.120 ani de invatamant superior de arhitectura / Cultural Landscape, Architecture, Tendencies: 120 years of Higher Education in architecture " Anca Mitrache(coord.)</t>
  </si>
  <si>
    <t>ISBN 978-606-638-127-7</t>
  </si>
  <si>
    <t>2015</t>
  </si>
  <si>
    <t>"Zona Gara de Nord - Propunere"</t>
  </si>
  <si>
    <t>"Obiectul de arta in spatiul public si identitatea urbana. Bucuresti-studiu de caz" Constantin Hostiuc (coord.)</t>
  </si>
  <si>
    <t>ISBN 978-973-1884-66-0</t>
  </si>
  <si>
    <t>“Organized Complexity"</t>
  </si>
  <si>
    <t>"Diversity – a Resource for the Architectural Education”</t>
  </si>
  <si>
    <t>ISBN 2-930301-26-1</t>
  </si>
  <si>
    <t>Cuvant inainte</t>
  </si>
  <si>
    <t>"Peisaj Cultural, Arhitectura,Tendinte. 120 ani de invatamant superior de arhitectura / Cultural Landscape, Architecture, Tendencies: 120 years of Higher Education in architecture "</t>
  </si>
  <si>
    <t>noiembrie</t>
  </si>
  <si>
    <t>"Provocari în Urbanism, Arhitectură și Design / Challenges in Urbanism, Architecture and Design"</t>
  </si>
  <si>
    <t>ISBN 978-606-638-128-4</t>
  </si>
  <si>
    <t>"Diploma Session - Jury"</t>
  </si>
  <si>
    <t>ISBN 978-606-638-031-7</t>
  </si>
  <si>
    <t>Editura Universitara ”Ion Mincu</t>
  </si>
  <si>
    <t>28-29 martie 2015</t>
  </si>
  <si>
    <t>Bucuresti</t>
  </si>
  <si>
    <t>Internațional Conference on Architectural Research (RE)WRITING HISTORY (ICAR 2012)</t>
  </si>
  <si>
    <t>19-20 mai 2012</t>
  </si>
  <si>
    <t>"The Cula House - A Specific Case Study"</t>
  </si>
  <si>
    <t>ISBN 978-606-638-131-4</t>
  </si>
  <si>
    <t>ISBN 978-606-638-130-7</t>
  </si>
  <si>
    <t xml:space="preserve"> "Proiectul de arhitectura vs scenariu de locuire"</t>
  </si>
  <si>
    <t>mai</t>
  </si>
  <si>
    <t>Argument 8 / 2016</t>
  </si>
  <si>
    <t>"Semnificatii si conexiuni in spatiul arhitectural. Meanings and connections in architectural space"</t>
  </si>
  <si>
    <t>ISBN 978-606-638-148-2</t>
  </si>
  <si>
    <t>Moderator sesiune stiintifica EURAU UAUIM European Symposium on Research in Architecture and Urban Design: In Between Scales</t>
  </si>
  <si>
    <t>UAUIM</t>
  </si>
  <si>
    <t>25-27 mai</t>
  </si>
  <si>
    <t>http://www.scientific.net/AMM.174-177.1635</t>
  </si>
  <si>
    <t xml:space="preserve">International Conference on Civil Engineering, Architecture and Building Materials,  Yantai China </t>
  </si>
  <si>
    <t>“Sustainability and architectural compatibility"</t>
  </si>
  <si>
    <t>12-14 feb.</t>
  </si>
  <si>
    <t>International Conference CITTAM Interdepartamental Research Centre for studies on Traditional Technoques of the Mediterranean Area Napoli Organizatori: Università di Napoli Federico II si ACEN – Associazione Costructtori Edili Napoli.</t>
  </si>
  <si>
    <t>http://www.cittam.unina.it/Cittam/Sust_Env_17_files/CITTAM_2012_1328613014875.pdf</t>
  </si>
  <si>
    <t xml:space="preserve">Argument 7/2015 Studii si cercetari stiintifice de arhitectura si urbanism- </t>
  </si>
  <si>
    <t>Anca Mitrache, Anda Sfintes</t>
  </si>
  <si>
    <t>ISSN 2067 - 4252</t>
  </si>
  <si>
    <t>17</t>
  </si>
  <si>
    <t>19-20 mai</t>
  </si>
  <si>
    <t>martie</t>
  </si>
  <si>
    <t>20-21 mai</t>
  </si>
  <si>
    <t xml:space="preserve">"Branding and Marketing – An Architect's Perspective" la  </t>
  </si>
  <si>
    <t>World Conference on Business, Economics and Management (BEM-2012), Antalya, Turcia</t>
  </si>
  <si>
    <t>4-6 mai</t>
  </si>
  <si>
    <t>“Ornamental art and architectural decoration ”</t>
  </si>
  <si>
    <t>World Conference Design of Art and Education Antalya, Turcia</t>
  </si>
  <si>
    <t>1-3 mai</t>
  </si>
  <si>
    <t>"Learning by doing – practical exercises as pedagogical instruments in architecture education"</t>
  </si>
  <si>
    <t>GEC-2012, Cipru</t>
  </si>
  <si>
    <t>"Spatial Sensibility in architectural education"</t>
  </si>
  <si>
    <t>oct</t>
  </si>
  <si>
    <t>Conferinta internationale "3rd World Conference on Learning, Teaching and Educational Leadership", Bruxelles, Belgia</t>
  </si>
  <si>
    <t>"Elements of Architectural Project Design Education"</t>
  </si>
  <si>
    <t>9-11 mai</t>
  </si>
  <si>
    <t>"Local Exercises in sustainability"</t>
  </si>
  <si>
    <t>International Conference on Architectural Research –(RE)WRITING HISTORY (ICAR 2012), Bucharest</t>
  </si>
  <si>
    <t>World Conference of Art, Design and Education, Universitatea de Arhitectura „Ion Mincu” Bucuresti</t>
  </si>
  <si>
    <t>“Sustainable building in 2006"</t>
  </si>
  <si>
    <t>European sympozium of Renewable Energy, UAUIM, Bucuresti</t>
  </si>
  <si>
    <t>Conferintei AEEA "Diversity – a Resource for the Architectural Education”</t>
  </si>
  <si>
    <t xml:space="preserve">28-30 sept </t>
  </si>
  <si>
    <t>Sesiunea de Comunicari Stiintifice cu participare nationala "Experiente Urbane-Evenimente Culturale" Argument 5</t>
  </si>
  <si>
    <t>“Experimente urbane- Analiza si expresie"</t>
  </si>
  <si>
    <t xml:space="preserve">“Proiectul de arhitectura ca Proces" </t>
  </si>
  <si>
    <t>Sesiunea de Comunicari Stiintifice cu participare nationala "Cercetarea prin Proiect" Argument 7</t>
  </si>
  <si>
    <t>Sesiunea de Comunicări Știintifice cu participare internațională "Educația în arhitectură" Argument 8</t>
  </si>
  <si>
    <t xml:space="preserve">“Proiectul de arhitectură vs. scenariul de locuire" </t>
  </si>
  <si>
    <t>Sesiunea de Comunicari Stiintifice "Arhitectura Recenta - discurs critic"  Argument 9</t>
  </si>
  <si>
    <t xml:space="preserve">"Forma si compozitie in arhitectura. O critica" </t>
  </si>
  <si>
    <t>sept</t>
  </si>
  <si>
    <t>15-16 mai</t>
  </si>
  <si>
    <t>sef proiect</t>
  </si>
  <si>
    <t>coautor</t>
  </si>
  <si>
    <t>Imobil birouri Primera , Str. Scarlatescu, nr. 70, sector 1, Bucuresti PAC,PT-DE
Proiectat: TAD</t>
  </si>
  <si>
    <t>Proiect executat, 200 apartamente</t>
  </si>
  <si>
    <t>2007-2008</t>
  </si>
  <si>
    <t xml:space="preserve">Ansamblu Locuinte Green Hills , Piatra Neamt, Judetul Neamt PAC, PT, DDE
Proiectat: TAD (noiembrie 2007- mai 2008)
</t>
  </si>
  <si>
    <t>Ansamblu Locuinte Str. Polona, sector 1, Bucuresti Proiectat: TAD (1998)</t>
  </si>
  <si>
    <t>Proiect executat</t>
  </si>
  <si>
    <t>Proiect executat, 3,5 ha curte , 6000mp construit</t>
  </si>
  <si>
    <t xml:space="preserve">Ansamblu Locuinte Felicity S+P+4E+5Er, str. Opalului 1- 43, sector 1, Bucuresti PAC PT DDE Proiectat: TAD (2006)
</t>
  </si>
  <si>
    <t>Proiect executat, teren 10 ha, 1150 ap.autorizate, 350 ap executate,</t>
  </si>
  <si>
    <t>2003-2005</t>
  </si>
  <si>
    <t xml:space="preserve"> Proiect executat, 1500mp</t>
  </si>
  <si>
    <t xml:space="preserve">Proiect Extinderea Bibliotecii Academiei, Corp Acces E,Bd Dacia-Calea Victoriei, s1- Buc
Proiectat: TAD (iulie 2003- oct 2005)
</t>
  </si>
  <si>
    <t xml:space="preserve"> Proiect executat</t>
  </si>
  <si>
    <t>Imobil birouri Nicolae Grigorescu , Str. Nicolae Grigorescu, nr. 123, s. 1, Bucuresti PAC,PT-DE
Proiectat: TAD (2004)</t>
  </si>
  <si>
    <t>Hala Depozit SID- PAC srl , str Oxigenului Comuna Cernica , Sat Caldararu, Jud Ilfov PAC, PT, DDE
Proiectat: TAD (dec 2005 )</t>
  </si>
  <si>
    <t>Proiect autorizat</t>
  </si>
  <si>
    <t>2008-2010</t>
  </si>
  <si>
    <t>2000/2012</t>
  </si>
  <si>
    <t>Imobil birouri Bd. Dacia , nr. 121, sector 2, Bucuresti PAC,PT-DE
Proiectat: TAD (2008-2010)</t>
  </si>
  <si>
    <t xml:space="preserve">Locuinta unifamiliara Str. Vasile Gherghel 70 , sector 1, Bucuresti                                                   Proiectat: TAD (2000/2012)
</t>
  </si>
  <si>
    <t xml:space="preserve">Locuinta unifamiliara Str. Sutasului 14 , sector 1, Bucuresti                                                                       Proiectat: TAD (2011)
</t>
  </si>
  <si>
    <t>2003-2006</t>
  </si>
  <si>
    <t>2007-2014</t>
  </si>
  <si>
    <t>2015-2017</t>
  </si>
  <si>
    <t xml:space="preserve">Modernizare si refunctionalizare laboratoare si birouri ICPT - OMV Petrom - Campina jud. Prahova                                                                         Proiectat: TAD (2007-2014) </t>
  </si>
  <si>
    <t>Remodelare locuință săsească, Com. Moșna, Jud. Sibiu                                                                       Proiectat: TAD (2015)</t>
  </si>
  <si>
    <t xml:space="preserve">Locuinta individuala str. E. Clucereasa, nr. 72 Proiectat: TAD (2015-2017) </t>
  </si>
  <si>
    <t xml:space="preserve">Locuinta unifamiliara Str. Soimarestilor 19 , sector 1, Bucuresti                                                     Proiectat: TAD (2010)
</t>
  </si>
  <si>
    <t>Fam. Nedelcu</t>
  </si>
  <si>
    <t>OMV Petrom</t>
  </si>
  <si>
    <t>Fam. Pinisoara</t>
  </si>
  <si>
    <t>avizat</t>
  </si>
  <si>
    <t>PUZ / KM 8-12 CF CONSTANTA, sector 1 - Proiectat :IAIM (iulie. 2005)</t>
  </si>
  <si>
    <t>contract 51/2003</t>
  </si>
  <si>
    <t>PMB</t>
  </si>
  <si>
    <t>PUZ Dotare servicii Streharet, Slatina, Jud. Olt</t>
  </si>
  <si>
    <t>Fam. Goanta</t>
  </si>
  <si>
    <t>"Școala de vară de meserii tradiționale de la Dealu Frumos"</t>
  </si>
  <si>
    <t>aplicatie</t>
  </si>
  <si>
    <t>coord.</t>
  </si>
  <si>
    <t>ERC-Proof of Concept (POC) 2015
"Centru de cercetare în arhitectura și Urbanism”/”Center of innovation in architecture and urbanism - ARCHINO</t>
  </si>
  <si>
    <t>"Valorisation of historical paths with temporary design strategies through sustainable technologies and recycled materials"</t>
  </si>
  <si>
    <t>UAUIM în parteneriat cu UNINA – CITAM Napoli, EAUM - Porto, UPM - Spain</t>
  </si>
  <si>
    <t>"Strategie de regenerare urbană integrată: Calea Moşilor XXI - Calea Moșilor – porțunea de strada dintre Bdul I.C. Bratianu si Bdul Carol I"</t>
  </si>
  <si>
    <t>Propunere de Solutii Extindere si Remodelare Stadionul National ``Lia Manoliu``, acordat de Comitetului Olimpic Român, Bucuresti</t>
  </si>
  <si>
    <t>Premiu Sectiunii amenajari interioare / Clădire de birouri – bd. Nicolae Grigorescu, Anuala de arhitectura 2009 (http://www.anuala.ro/proiecte/2009/amenajari/i17/)</t>
  </si>
  <si>
    <t>Nominalizare Premiu pentru Amenajari interioare/ Locuinta Vasile Gherghel, 70, Bucuresti – Bienala Națională de Arhitectura 2014</t>
  </si>
  <si>
    <t xml:space="preserve"> Centro Internazionale di Studi "Andrea Palladio" – Vicenta, Italia</t>
  </si>
  <si>
    <t>III Corso Estivo di Architettura classica “Andrea Palladio”  - 1991</t>
  </si>
  <si>
    <t>Visiting profesor Facultatea de arhitectura St. Luc de Walonie din Liege, Belgia - 1994</t>
  </si>
  <si>
    <t xml:space="preserve"> Facultatea de arhitectura St. Luc de Walonie din Liege, Belgia</t>
  </si>
  <si>
    <t>Cadru didactic asociat invitat /Contract colaborare inter-universitara Universitatea de Arhitectura din Florida, SUA- Facultatea de Arhitectura, Padova, Italia - UAUIM Bucuresti / Vicenza - feb. 2007</t>
  </si>
  <si>
    <t xml:space="preserve">Universitatea de Arhitectura din Florida, SUA- Facultatea de Arhitectura, Padova, Italia - UAUIM </t>
  </si>
  <si>
    <t>curator</t>
  </si>
  <si>
    <t>2011-2015</t>
  </si>
  <si>
    <t>ROCAD 2012, 2013- UAUIM – 120 de ani de invatamant superior de arhitectura – participare la expozitia cu lucrarile de arhitectura ale cadrelor didactice UAUIM</t>
  </si>
  <si>
    <t>Organizator/curator/ expozant expozitie "Biserici NOUA" - Roma - Accademia di Romania - 1992</t>
  </si>
  <si>
    <t>Organizator / curator expozitie ALUMNI - UAUIM Bucuresti UAUIM – decembrie 2005 – ianuarie 2006</t>
  </si>
  <si>
    <t>Organizator / curator expozitie ALUMNI - UAUIM Centrul Cultural European Praga , Cehia - noiembrie 2006</t>
  </si>
  <si>
    <t>Organizator / curator expozitie ALUMNI - UAUIM Facultatea de Arhitectura Universidad Politecnica de Valencia, Spania - 2010</t>
  </si>
  <si>
    <t>Membru în Comisia Națională de Examinare pentru atestarea auditorilor energetici (Grad I si II) din cadrul Ministerului Dezvoltării Regionale și Turismului și INCERC</t>
  </si>
  <si>
    <t>Membru în juriul concursului de Idei ”Restaurarea, punerea în valoare și refuncționalizarea Palatului „MICUL TRIANON”, Domeniul Cantacuzino Florești - Prahova 2015</t>
  </si>
  <si>
    <t>Membru in juriul concursului Knauf - La Vitrina - iunie 2013</t>
  </si>
  <si>
    <t>iunie 2013</t>
  </si>
  <si>
    <t>Membru al Comitetului stiintific al UAUIM Bucuresti</t>
  </si>
  <si>
    <t>Membru al Comisiei de Calitate din Universitatea de Arhitectura si Urbanim Ion Mincu Bucuresti din 2008</t>
  </si>
  <si>
    <t>2008-prezent</t>
  </si>
  <si>
    <t>Comisar al Asociației ALUMNI din cadrul Universității de Arhitectură și Urbanism “Ïon Mincu” București</t>
  </si>
  <si>
    <t>Membru in comisia de jurizare a lucrarilor Workshop-ului : “Conservation and Reuse of the Architectural Heritage for the Future”, - organizat de Fondazione Romualdo del Bianco – 16–23 ian.2005 – Florenta</t>
  </si>
  <si>
    <t>ianuarie 2005</t>
  </si>
  <si>
    <t>Membru in comisia de jurizare a lucrarilor Workshop-ului: “Protection of Cultural Heritage and Enlargement of the EU” - organizate de Fondazione Romualdo del Bianco – 12-19 febr. 2006 – Florenta</t>
  </si>
  <si>
    <t>februarie 2006</t>
  </si>
  <si>
    <t>Membru in Comisia Tehnica de Urbanism a Primariei Municipiului Bucuresti</t>
  </si>
  <si>
    <t>2017-prezent</t>
  </si>
  <si>
    <t>Organizator conferință internațională / World Conference of Art, Design and Education, Universitatea de Arhitectură „Ion Mincu” București, 9 – 11 mai 2013.</t>
  </si>
  <si>
    <t>9-11 mai 2013</t>
  </si>
  <si>
    <t>Organizator sesiune de comunicări știintifice în parteneriat cu ROMEXPO- Romhotel cu titlul "Semnificații și conexiuni în spațiul arhitectural", 13 Noimbrie 2015, Pavilion H3.</t>
  </si>
  <si>
    <t>13 noiembrie 2015</t>
  </si>
  <si>
    <t>Organizator sesiune de comunicări știintifice în parteneriat cu ROMEXPO- Romhotel cu titlul "Provocări în Urbanism, Arhitectură și Design", 14 Noimbrie 2014, Pavilion H3.</t>
  </si>
  <si>
    <t>14 noiembrie 2014</t>
  </si>
  <si>
    <t>Organizator sesiune de comunicări știintifice în parteneriat cu ROMEXPO- Romhotel cu titlul "Repere Urbane, Arhitectură, Design", 15 Noimbrie 2013.</t>
  </si>
  <si>
    <t>15 noiembrie 2013</t>
  </si>
  <si>
    <t>15-18 noiembrie 2012</t>
  </si>
  <si>
    <t>Tutor Proiect diploma "Forum Tevere- Museum and archeological research center Roma" concurs President Medal Awards RIBA 2014 -stud. Arh. Abalaru Oana - Proiect Premiul II</t>
  </si>
  <si>
    <t>Indrumator la concursuri de Proiecte Studentesti internationale / International Velux Awards 2014- Ciurchea Elena Proiect: Sisteme parasolare pe fatade cortina.</t>
  </si>
  <si>
    <t>Tutor Proiect nominalizat Degree Project Virtual Expo and Internațional Awards Florența 2014 stud. Arh. Abălaru Oana - "Forum Tevere- Museum and archeological research center Rome"</t>
  </si>
  <si>
    <t xml:space="preserve">ISBN 978-606-638-082-9 </t>
  </si>
  <si>
    <t>"Forma si compozitie in arhitectura - o abordare critica"</t>
  </si>
  <si>
    <t>Argument 9 / 2017</t>
  </si>
  <si>
    <t>"Explorari urbane - Calea Mosilor - Bucuresti"</t>
  </si>
  <si>
    <t>Argument 10 / 2017</t>
  </si>
  <si>
    <t>6</t>
  </si>
  <si>
    <r>
      <t xml:space="preserve">""Repere Urbane, Arhitectură, Design / </t>
    </r>
    <r>
      <rPr>
        <i/>
        <sz val="12"/>
        <color indexed="8"/>
        <rFont val="Calibri"/>
        <family val="2"/>
      </rPr>
      <t>Urban Landmarks, Architecture, Design</t>
    </r>
    <r>
      <rPr>
        <sz val="12"/>
        <color indexed="8"/>
        <rFont val="Calibri"/>
        <family val="2"/>
      </rPr>
      <t>"</t>
    </r>
  </si>
  <si>
    <r>
      <t xml:space="preserve">"Peisaj Cultural, Arhitectura,Tendinte. 120 ani de invatamant superior de arhitectura / </t>
    </r>
    <r>
      <rPr>
        <i/>
        <sz val="12"/>
        <color indexed="8"/>
        <rFont val="Calibri"/>
        <family val="2"/>
      </rPr>
      <t>Cultural Landscape, Architecture, Tendencies: 120 years of Higher Education in architecture</t>
    </r>
    <r>
      <rPr>
        <sz val="12"/>
        <color indexed="8"/>
        <rFont val="Calibri"/>
        <family val="2"/>
      </rPr>
      <t xml:space="preserve"> "</t>
    </r>
  </si>
  <si>
    <r>
      <t xml:space="preserve">"Provocari în Urbanism, Arhitectură și Design / </t>
    </r>
    <r>
      <rPr>
        <i/>
        <sz val="11"/>
        <color indexed="8"/>
        <rFont val="Calibri"/>
        <family val="2"/>
      </rPr>
      <t>Challenges in Urbanism, Architecture and Design</t>
    </r>
    <r>
      <rPr>
        <sz val="11"/>
        <color indexed="8"/>
        <rFont val="Calibri"/>
        <family val="2"/>
      </rPr>
      <t>"</t>
    </r>
  </si>
  <si>
    <r>
      <t>"Semnificatii si conexiuni in spatiul arhitectural /</t>
    </r>
    <r>
      <rPr>
        <i/>
        <sz val="11"/>
        <color indexed="8"/>
        <rFont val="Calibri"/>
        <family val="2"/>
      </rPr>
      <t xml:space="preserve"> Meanings and connections in architectural space</t>
    </r>
    <r>
      <rPr>
        <sz val="11"/>
        <color indexed="8"/>
        <rFont val="Calibri"/>
        <family val="2"/>
      </rPr>
      <t>"</t>
    </r>
  </si>
  <si>
    <r>
      <t>Jurnal de proiect an 3 /</t>
    </r>
    <r>
      <rPr>
        <i/>
        <sz val="11"/>
        <color indexed="8"/>
        <rFont val="Calibri"/>
        <family val="2"/>
      </rPr>
      <t xml:space="preserve"> Project Jurnal Year 3</t>
    </r>
  </si>
  <si>
    <r>
      <t>Jurnal de proiect an 2 /</t>
    </r>
    <r>
      <rPr>
        <i/>
        <sz val="11"/>
        <color indexed="8"/>
        <rFont val="Calibri"/>
        <family val="2"/>
      </rPr>
      <t xml:space="preserve">  Project Jurnal Year 2</t>
    </r>
  </si>
  <si>
    <t>Casa de vacanta, Tohanita, Jud. Brasov Proiectat: TAD (2017)</t>
  </si>
  <si>
    <t>Fam. Gheorghe</t>
  </si>
  <si>
    <t>Delta Gas Cov srl</t>
  </si>
  <si>
    <t xml:space="preserve"> Proiect autorizat</t>
  </si>
  <si>
    <t>Consolidare, extindere si supraetajare Locuinta unifamiliala, str. Stoica Ludescu, s.1, Bucuresti</t>
  </si>
  <si>
    <t>Fam. Radu</t>
  </si>
  <si>
    <t>PUZ Bd Al. Ioan Cuza, Dr Felix, s.1, Bucuresti</t>
  </si>
  <si>
    <t>sc. Victoria Limited srl</t>
  </si>
  <si>
    <t>autor</t>
  </si>
  <si>
    <t>avizat partial (aviz de oportunitate)</t>
  </si>
  <si>
    <t>Premiu / Concursul national de Solutie pentru Catedrala Inaltarea Domnului din Brasov de 2000 de locuri – una din cele doua variante selectionate pentru faza finala in 1994</t>
  </si>
  <si>
    <t>Concurs organizat de Primăria Slatina pentru ``Propuneri de Revitalizare Centru istoric oraș Slatina, jud. Olt ``– soluție parțial implementată - iulie 2004 - in PUG oras Slatina, Jud. Olt</t>
  </si>
  <si>
    <t xml:space="preserve">Membru Comisia Nationala de Examinare pentru atestarea Verificatori de Arhitectura MDRAP </t>
  </si>
  <si>
    <t>2006-prezent</t>
  </si>
  <si>
    <t xml:space="preserve"> 2012-prezent</t>
  </si>
  <si>
    <t>Organizator sesiune de comunicări știintifice în parteneriat cu ROMEXPO- Romhotel cu titlul "Peisaj cultural, arhitectură, tendințe", 15-18 Noiembrie 201.2</t>
  </si>
  <si>
    <t>Tutor workshop -expozitie colaborare inter-universitara “Proposta per Reabilitare la Extensione di Basilica Palladiana di Vicenza”, intre Universitatea de Arhitectura din Florida, SUA- Facultatea de Arhitectura Padova, Italia - UAUIM Bucuresti in Vicenza / Bucuresti - mai 2007</t>
  </si>
  <si>
    <t>Tutor Proiect diploma "Leida Arts Center - Spania" concurs President Medal Awards RIBA 2015 -stud. Arh. Ruxandra Avramescu - Proiect Premiul I</t>
  </si>
  <si>
    <t>2006-2018</t>
  </si>
  <si>
    <t>Expozitie internatională -10 000 ARCHITECTS – in cadrul UIA 2011 TOKYO nov 2011 – Japonia lucrare: Casa Sutasului</t>
  </si>
  <si>
    <t>2004-2018</t>
  </si>
  <si>
    <t>Expozitii concurs Bienala Nationala de Arhitectura Bucuresti 2008, 2010, 2012, 2014, 2016, 2018</t>
  </si>
  <si>
    <t>2008-2018</t>
  </si>
  <si>
    <t>iunie 2018</t>
  </si>
  <si>
    <t>Expozitie internatională  Alumni UAUIM, Institutul Roman de Cultura și Cercetare Umanistica de la Veneția</t>
  </si>
  <si>
    <t>Curator expozitie proiecte de hotel realizate de studentii UAUIM si expozitie ALUMNI UAUIM - noiembrie 2011,2012,2013,2014,2015, 2016, 2017, 2018 Romexpo ROMHOTEL</t>
  </si>
  <si>
    <t>2011-2018</t>
  </si>
  <si>
    <t>2012-2013</t>
  </si>
  <si>
    <t>Expozitii concurs Anuala de Arhitectura Bucuresti 2004, 2005, 2006, 2007, 2008, 2009, 2011, 2012, 2013, 2015, 2016, 2017, 2018</t>
  </si>
  <si>
    <t>Organizator / curator expozitie internatională  ALUMNI - UAUIM, Institutul Roman de Cultura și Cercetare Umanistica de la Veneția, iunie 2018</t>
  </si>
  <si>
    <t>Organizator expozitie și concurs de proiecte studențești Pasarela Pietonala Dâmbovita, Propuneri pentru București 2020 in parteneriat cu Primaria Municipiului București, noiembrie 2018</t>
  </si>
  <si>
    <t xml:space="preserve">Bloc P20 locuințe colective S+P+8E str. Petre Ispirescu, sector 5 (2003) - Contract 52/2001 </t>
  </si>
  <si>
    <t xml:space="preserve">Contract 52/2001 </t>
  </si>
  <si>
    <t>Coautor</t>
  </si>
  <si>
    <t>2001-2003</t>
  </si>
  <si>
    <t>DTAC</t>
  </si>
  <si>
    <t xml:space="preserve">Ilustrare PUD Sediu Extindere Primărie Jud Ilfov str. Gheorghe Manu- contract 12/2003 </t>
  </si>
  <si>
    <t>Contract 12/2003</t>
  </si>
  <si>
    <t>Ilustrare</t>
  </si>
  <si>
    <t>Ilustrare de Soluție Sediu COR, P-ța Arc de Triumf, sector 1 - contract 43/2003</t>
  </si>
  <si>
    <t>Contract 43/2003</t>
  </si>
  <si>
    <t>3 PUD uri Piețe Agroalimentare sector 3,  București</t>
  </si>
  <si>
    <t>PUD</t>
  </si>
  <si>
    <t>Ilustrare PUD – Multiplex, P-ța. Decebal, S.3., București</t>
  </si>
  <si>
    <t>Ilustrare PUD – Showroom, Calea Dorobanților – Str. Stanislav Cihoschi</t>
  </si>
  <si>
    <t>Autor</t>
  </si>
  <si>
    <t>09/2000</t>
  </si>
  <si>
    <t>08/2000</t>
  </si>
  <si>
    <t>09/2001</t>
  </si>
  <si>
    <t>Expertiză și soluțiile cadru pentru reabilitarea clădirii Pavilion F – TAROM – UM 01965 Otopeni – contract 19/2003</t>
  </si>
  <si>
    <t>Contract 19/2003</t>
  </si>
  <si>
    <t>SF</t>
  </si>
  <si>
    <t>Studiu privind Rețeaua Nucleelor de Dezvoltare Urbană S3, București,  2005</t>
  </si>
  <si>
    <t>01/2005</t>
  </si>
  <si>
    <t>Remodelare refuncționalizare Aeroport Băneasa , Sos. București Ploiești nr 1, București- contract 38/ 2003</t>
  </si>
  <si>
    <t>Contract 38/2003</t>
  </si>
  <si>
    <t>PUZ</t>
  </si>
  <si>
    <t>Profesor universitar, pozitia 12</t>
  </si>
  <si>
    <t>Proiect autorizat, in curs de executie</t>
  </si>
  <si>
    <t xml:space="preserve"> Proiect autorizat, in curs de executie</t>
  </si>
  <si>
    <t>2017-2018</t>
  </si>
  <si>
    <t>Fam. Dinu</t>
  </si>
  <si>
    <t>Locuință cuplată, str Liliacului S.1, București , PAC, PT, DDE
Proiectat: TAD (iunie 2003- oct 2006)</t>
  </si>
  <si>
    <t>Fam. Săracu</t>
  </si>
  <si>
    <t>Aurora Business Complex</t>
  </si>
  <si>
    <t>nov</t>
  </si>
  <si>
    <t>"Festivalul International Meridian", editia a XIV-a</t>
  </si>
  <si>
    <t>"Interfete sustenabile ale arhitecturii"</t>
  </si>
  <si>
    <t>Green Hills</t>
  </si>
  <si>
    <t>ian/2019</t>
  </si>
  <si>
    <t>"Local exercises in sustainability"</t>
  </si>
  <si>
    <t>ISBN 978-606-638-022-5</t>
  </si>
  <si>
    <t xml:space="preserve"> Internațional Conference on Architectural Research –(Re)writing history</t>
  </si>
  <si>
    <t>Review-er  si moderator sectiune- Internațional Conference on Architectural Research –Re[Search] through Architecture (ICAR 2015),</t>
  </si>
  <si>
    <t>noi 2012</t>
  </si>
  <si>
    <t>noi 2014</t>
  </si>
  <si>
    <t>noi 2015</t>
  </si>
  <si>
    <t>noi 2016</t>
  </si>
  <si>
    <t>iulie</t>
  </si>
  <si>
    <t>Hotel 4 * si racorduri la utilitati, Giurgiu</t>
  </si>
  <si>
    <t>Membru fondator ASAR  - Asociatia Societatilor de Arhitectura din Romania</t>
  </si>
  <si>
    <t>Participare in calitate de prof invitat VVITA   – proiect VVITA Erasmus+, la  UNICT Catania Italia; Joint Staff Training C1,VVITA, 2018</t>
  </si>
  <si>
    <t>Universita degli Studi di Catania, Norges Teknisk - Naturvitenskapelige Universitet, UAUIM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</si>
</sst>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0">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2"/>
      <color indexed="8"/>
      <name val="Calibri"/>
      <family val="2"/>
    </font>
    <font>
      <i/>
      <sz val="11"/>
      <color indexed="8"/>
      <name val="Calibri"/>
      <family val="2"/>
    </font>
    <font>
      <b/>
      <sz val="11"/>
      <color rgb="FFFF0000"/>
      <name val="Calibri"/>
      <family val="2"/>
      <charset val="238"/>
    </font>
    <font>
      <sz val="12"/>
      <color rgb="FFFF0000"/>
      <name val="Calibri"/>
      <family val="2"/>
    </font>
    <font>
      <b/>
      <sz val="11"/>
      <name val="Calibri"/>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51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4" xfId="0"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0" fontId="3" fillId="0" borderId="9" xfId="0" applyFont="1" applyBorder="1" applyAlignment="1">
      <alignment horizontal="center" vertical="center" wrapText="1"/>
    </xf>
    <xf numFmtId="2" fontId="6" fillId="0" borderId="34"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5"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6"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7"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4"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38"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4"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4"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9"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4"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4" xfId="0" applyFont="1" applyBorder="1"/>
    <xf numFmtId="2" fontId="3" fillId="0" borderId="27" xfId="0" applyNumberFormat="1" applyFont="1" applyBorder="1" applyAlignment="1">
      <alignment horizontal="center" vertical="center" wrapText="1"/>
    </xf>
    <xf numFmtId="2" fontId="11" fillId="0" borderId="39"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4" xfId="0" applyNumberFormat="1" applyFont="1" applyBorder="1" applyAlignment="1">
      <alignment horizontal="center" vertical="center"/>
    </xf>
    <xf numFmtId="2" fontId="3" fillId="0" borderId="39"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4"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9"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4" xfId="0" applyNumberFormat="1" applyFont="1" applyBorder="1" applyAlignment="1">
      <alignment horizontal="center" vertical="center" wrapText="1"/>
    </xf>
    <xf numFmtId="2" fontId="3" fillId="0" borderId="27" xfId="0" applyNumberFormat="1" applyFont="1" applyBorder="1" applyAlignment="1">
      <alignment horizontal="center"/>
    </xf>
    <xf numFmtId="0" fontId="0" fillId="0" borderId="27" xfId="0" applyFont="1" applyBorder="1" applyAlignment="1"/>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4"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4" xfId="0" applyNumberFormat="1" applyFont="1" applyBorder="1" applyAlignment="1">
      <alignment horizontal="center" vertical="center" wrapText="1"/>
    </xf>
    <xf numFmtId="0" fontId="20" fillId="0" borderId="40" xfId="0" applyFont="1" applyBorder="1"/>
    <xf numFmtId="0" fontId="14" fillId="0" borderId="40" xfId="0" applyFont="1" applyBorder="1"/>
    <xf numFmtId="0" fontId="0" fillId="0" borderId="40" xfId="0" applyFont="1" applyBorder="1"/>
    <xf numFmtId="0" fontId="20" fillId="0" borderId="40" xfId="0" applyFont="1" applyBorder="1" applyAlignment="1">
      <alignment horizontal="center" vertical="center" wrapText="1"/>
    </xf>
    <xf numFmtId="0" fontId="3"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3" fillId="0" borderId="40" xfId="0" applyFont="1" applyBorder="1" applyAlignment="1">
      <alignment horizontal="center" vertical="center" wrapText="1"/>
    </xf>
    <xf numFmtId="0" fontId="11" fillId="0" borderId="40" xfId="0" applyFont="1" applyFill="1" applyBorder="1" applyAlignment="1">
      <alignment horizontal="center" vertical="center"/>
    </xf>
    <xf numFmtId="0" fontId="14" fillId="0" borderId="40" xfId="0" applyFont="1" applyBorder="1" applyAlignment="1">
      <alignment horizontal="center" vertical="center"/>
    </xf>
    <xf numFmtId="0" fontId="14" fillId="0" borderId="40" xfId="0" applyNumberFormat="1" applyFont="1" applyFill="1" applyBorder="1" applyAlignment="1" applyProtection="1">
      <alignment horizontal="center" vertical="center" wrapText="1"/>
      <protection locked="0"/>
    </xf>
    <xf numFmtId="0" fontId="4" fillId="0" borderId="40" xfId="0" applyNumberFormat="1" applyFont="1" applyFill="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3"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49" fontId="14" fillId="0" borderId="4" xfId="0" applyNumberFormat="1" applyFont="1" applyBorder="1" applyAlignment="1">
      <alignment horizontal="center" vertical="center" wrapText="1"/>
    </xf>
    <xf numFmtId="3" fontId="11" fillId="0" borderId="2" xfId="0" applyNumberFormat="1" applyFont="1" applyBorder="1" applyAlignment="1">
      <alignment horizontal="center" vertical="center" wrapText="1"/>
    </xf>
    <xf numFmtId="16" fontId="3" fillId="0" borderId="32" xfId="0" quotePrefix="1" applyNumberFormat="1" applyFont="1" applyBorder="1" applyAlignment="1">
      <alignment horizontal="center" vertical="center" wrapText="1"/>
    </xf>
    <xf numFmtId="2" fontId="3" fillId="0" borderId="39" xfId="0" applyNumberFormat="1" applyFont="1" applyBorder="1" applyAlignment="1">
      <alignment horizontal="center" vertical="center"/>
    </xf>
    <xf numFmtId="0" fontId="15" fillId="0" borderId="4" xfId="1" applyBorder="1" applyAlignment="1" applyProtection="1">
      <alignment horizontal="center" vertical="center" wrapText="1"/>
    </xf>
    <xf numFmtId="0" fontId="3" fillId="0" borderId="3" xfId="0" applyFont="1" applyBorder="1" applyAlignment="1">
      <alignment horizontal="center" vertical="center" wrapText="1"/>
    </xf>
    <xf numFmtId="0" fontId="0" fillId="0" borderId="45" xfId="0" applyFont="1" applyBorder="1" applyAlignment="1">
      <alignment horizontal="center" vertical="center" wrapText="1"/>
    </xf>
    <xf numFmtId="0" fontId="8" fillId="0" borderId="3" xfId="0" applyFont="1" applyBorder="1" applyAlignment="1">
      <alignment horizontal="center" vertical="center" wrapText="1"/>
    </xf>
    <xf numFmtId="2" fontId="8" fillId="0" borderId="46" xfId="0" applyNumberFormat="1" applyFont="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3" fillId="0" borderId="2" xfId="0" applyFont="1" applyBorder="1" applyAlignment="1">
      <alignment horizontal="left" wrapText="1"/>
    </xf>
    <xf numFmtId="2" fontId="3" fillId="0" borderId="23" xfId="0" applyNumberFormat="1" applyFont="1" applyBorder="1" applyAlignment="1">
      <alignment horizontal="center" wrapText="1"/>
    </xf>
    <xf numFmtId="0" fontId="1" fillId="0" borderId="18" xfId="0" applyFont="1" applyBorder="1" applyAlignment="1"/>
    <xf numFmtId="0" fontId="1" fillId="0" borderId="18" xfId="0" applyFont="1" applyBorder="1" applyAlignment="1">
      <alignment wrapText="1"/>
    </xf>
    <xf numFmtId="3" fontId="1" fillId="0" borderId="18" xfId="0" applyNumberFormat="1" applyFont="1" applyBorder="1" applyAlignment="1"/>
    <xf numFmtId="0" fontId="14" fillId="0" borderId="2" xfId="0" applyFont="1" applyBorder="1" applyAlignment="1">
      <alignment wrapText="1"/>
    </xf>
    <xf numFmtId="0" fontId="3" fillId="0" borderId="23" xfId="0" applyFont="1" applyBorder="1" applyAlignment="1">
      <alignment horizontal="right"/>
    </xf>
    <xf numFmtId="0" fontId="14" fillId="0" borderId="2" xfId="0" applyFont="1" applyBorder="1" applyAlignment="1">
      <alignment horizontal="right" vertical="center" wrapText="1"/>
    </xf>
    <xf numFmtId="0" fontId="17" fillId="0" borderId="23" xfId="0" applyFont="1" applyBorder="1" applyAlignment="1">
      <alignment horizontal="right"/>
    </xf>
    <xf numFmtId="165" fontId="37" fillId="0" borderId="22" xfId="0" applyNumberFormat="1" applyFont="1" applyBorder="1" applyAlignment="1">
      <alignment horizontal="center"/>
    </xf>
    <xf numFmtId="0" fontId="38" fillId="0" borderId="0" xfId="0" applyFont="1"/>
    <xf numFmtId="49" fontId="14" fillId="0" borderId="30" xfId="0" applyNumberFormat="1" applyFont="1" applyBorder="1" applyAlignment="1">
      <alignment horizontal="center" vertical="center" wrapText="1"/>
    </xf>
    <xf numFmtId="0" fontId="8" fillId="9" borderId="2"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11" fillId="9" borderId="4" xfId="0" applyFont="1" applyFill="1" applyBorder="1" applyAlignment="1">
      <alignment horizontal="center" vertical="center" wrapText="1"/>
    </xf>
    <xf numFmtId="0" fontId="11" fillId="9" borderId="4" xfId="0" applyFont="1" applyFill="1" applyBorder="1" applyAlignment="1">
      <alignment horizontal="center" vertical="center"/>
    </xf>
    <xf numFmtId="0" fontId="11" fillId="9" borderId="4" xfId="0" quotePrefix="1" applyFont="1" applyFill="1" applyBorder="1" applyAlignment="1">
      <alignment horizontal="center" vertical="center"/>
    </xf>
    <xf numFmtId="2" fontId="11" fillId="9" borderId="39" xfId="0" applyNumberFormat="1" applyFont="1" applyFill="1" applyBorder="1" applyAlignment="1">
      <alignment horizontal="center" vertical="center"/>
    </xf>
    <xf numFmtId="0" fontId="0" fillId="9" borderId="0" xfId="0" applyFill="1"/>
    <xf numFmtId="0" fontId="8" fillId="0" borderId="23" xfId="0" applyFont="1" applyBorder="1" applyAlignment="1">
      <alignment horizontal="right"/>
    </xf>
    <xf numFmtId="0" fontId="8" fillId="0" borderId="2" xfId="0" applyFont="1" applyBorder="1" applyAlignment="1">
      <alignment wrapText="1"/>
    </xf>
    <xf numFmtId="0" fontId="8" fillId="0" borderId="23" xfId="0" applyFont="1" applyBorder="1" applyAlignment="1">
      <alignment horizontal="right" vertical="center" wrapText="1"/>
    </xf>
    <xf numFmtId="0" fontId="3" fillId="0" borderId="23" xfId="0" applyFont="1" applyBorder="1" applyAlignment="1">
      <alignment horizontal="right" vertical="center" wrapText="1"/>
    </xf>
    <xf numFmtId="0" fontId="8" fillId="0" borderId="2" xfId="0" applyFont="1" applyBorder="1" applyAlignment="1">
      <alignment horizontal="right" vertical="center" wrapText="1"/>
    </xf>
    <xf numFmtId="0" fontId="39" fillId="0" borderId="23" xfId="0" applyFont="1" applyBorder="1" applyAlignment="1">
      <alignment horizontal="right" vertical="center" wrapText="1"/>
    </xf>
    <xf numFmtId="0" fontId="8" fillId="0" borderId="9" xfId="0" applyFont="1" applyBorder="1" applyAlignment="1">
      <alignment horizontal="center" vertical="center" wrapText="1"/>
    </xf>
    <xf numFmtId="0" fontId="8" fillId="0" borderId="6" xfId="0" applyFont="1" applyBorder="1" applyAlignment="1">
      <alignment horizontal="left" vertical="center" wrapText="1"/>
    </xf>
    <xf numFmtId="164" fontId="8" fillId="0" borderId="34" xfId="0" applyNumberFormat="1" applyFont="1" applyBorder="1" applyAlignment="1">
      <alignment horizontal="center" vertical="center" wrapText="1"/>
    </xf>
    <xf numFmtId="0" fontId="14" fillId="0" borderId="19" xfId="0" applyFont="1" applyBorder="1" applyAlignment="1">
      <alignment horizontal="center" vertical="center" wrapText="1"/>
    </xf>
    <xf numFmtId="0" fontId="8" fillId="0" borderId="20" xfId="0" applyFont="1" applyBorder="1" applyAlignment="1">
      <alignment horizontal="left" vertical="center" wrapText="1"/>
    </xf>
    <xf numFmtId="0" fontId="14" fillId="0" borderId="20" xfId="0" applyFont="1" applyBorder="1" applyAlignment="1">
      <alignment horizontal="center" vertical="center" wrapText="1"/>
    </xf>
    <xf numFmtId="4" fontId="3" fillId="0" borderId="47" xfId="0" applyNumberFormat="1" applyFont="1" applyBorder="1" applyAlignment="1">
      <alignment horizontal="center" vertical="center" wrapText="1"/>
    </xf>
    <xf numFmtId="0" fontId="3" fillId="9" borderId="2" xfId="0" applyFont="1" applyFill="1" applyBorder="1" applyAlignment="1">
      <alignment horizontal="center" vertical="center" wrapText="1"/>
    </xf>
    <xf numFmtId="0" fontId="8" fillId="9" borderId="6" xfId="0" applyFont="1" applyFill="1" applyBorder="1" applyAlignment="1">
      <alignment horizontal="center" vertical="center" wrapText="1"/>
    </xf>
    <xf numFmtId="2" fontId="8" fillId="9" borderId="34" xfId="0" applyNumberFormat="1" applyFont="1" applyFill="1" applyBorder="1" applyAlignment="1">
      <alignment horizontal="center" vertical="center" wrapText="1"/>
    </xf>
    <xf numFmtId="0" fontId="3" fillId="9" borderId="35" xfId="0" applyFont="1" applyFill="1" applyBorder="1" applyAlignment="1">
      <alignment horizontal="center" vertical="center" wrapText="1"/>
    </xf>
    <xf numFmtId="2" fontId="3" fillId="9" borderId="23" xfId="0" applyNumberFormat="1" applyFont="1" applyFill="1" applyBorder="1" applyAlignment="1">
      <alignment horizontal="center" vertical="center" wrapText="1"/>
    </xf>
    <xf numFmtId="0" fontId="3" fillId="9" borderId="35" xfId="0" applyFont="1" applyFill="1" applyBorder="1" applyAlignment="1">
      <alignment horizontal="left" vertical="center" wrapText="1"/>
    </xf>
    <xf numFmtId="0" fontId="3" fillId="0" borderId="2" xfId="0" quotePrefix="1" applyFont="1" applyBorder="1" applyAlignment="1">
      <alignment horizontal="left" wrapText="1"/>
    </xf>
    <xf numFmtId="0" fontId="3" fillId="0" borderId="2" xfId="0" quotePrefix="1" applyFont="1" applyBorder="1" applyAlignment="1">
      <alignment horizontal="left" vertical="center" wrapText="1"/>
    </xf>
    <xf numFmtId="0" fontId="3" fillId="0" borderId="2" xfId="0" applyFont="1" applyBorder="1" applyAlignment="1">
      <alignment vertical="center"/>
    </xf>
    <xf numFmtId="0" fontId="3" fillId="0" borderId="4" xfId="0" applyFont="1" applyBorder="1" applyAlignment="1">
      <alignment vertical="center"/>
    </xf>
    <xf numFmtId="0" fontId="3" fillId="0" borderId="4" xfId="0" applyFont="1" applyBorder="1" applyAlignment="1">
      <alignment horizontal="left" wrapText="1"/>
    </xf>
    <xf numFmtId="0" fontId="3" fillId="0" borderId="4" xfId="0" applyFont="1" applyBorder="1" applyAlignment="1">
      <alignment wrapText="1"/>
    </xf>
    <xf numFmtId="0" fontId="3" fillId="0" borderId="4" xfId="0" applyFont="1" applyBorder="1" applyAlignment="1"/>
    <xf numFmtId="0" fontId="3" fillId="9" borderId="8" xfId="0" applyFont="1" applyFill="1" applyBorder="1" applyAlignment="1">
      <alignment horizontal="center"/>
    </xf>
    <xf numFmtId="0" fontId="3" fillId="9" borderId="2" xfId="0" applyFont="1" applyFill="1" applyBorder="1" applyAlignment="1">
      <alignment horizontal="left" vertical="center" wrapText="1"/>
    </xf>
    <xf numFmtId="0" fontId="14" fillId="9" borderId="0" xfId="0" applyFont="1" applyFill="1"/>
    <xf numFmtId="2" fontId="6" fillId="9" borderId="23" xfId="0" applyNumberFormat="1" applyFont="1" applyFill="1" applyBorder="1" applyAlignment="1">
      <alignment horizontal="center" vertical="center" wrapText="1"/>
    </xf>
    <xf numFmtId="0" fontId="3" fillId="9" borderId="2" xfId="0" applyFont="1" applyFill="1" applyBorder="1" applyAlignment="1">
      <alignment horizontal="left" vertical="center"/>
    </xf>
    <xf numFmtId="0" fontId="8" fillId="0" borderId="3" xfId="0" applyFont="1" applyFill="1" applyBorder="1" applyAlignment="1">
      <alignment horizontal="left" vertical="center" wrapText="1"/>
    </xf>
    <xf numFmtId="0" fontId="8" fillId="9" borderId="20" xfId="0" applyFont="1" applyFill="1" applyBorder="1" applyAlignment="1">
      <alignment horizontal="left" vertical="center" wrapText="1"/>
    </xf>
    <xf numFmtId="0" fontId="8" fillId="9" borderId="4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8" fillId="9" borderId="4" xfId="0" applyFont="1" applyFill="1" applyBorder="1" applyAlignment="1">
      <alignment horizontal="center" vertical="center" wrapText="1"/>
    </xf>
    <xf numFmtId="2" fontId="8" fillId="9" borderId="48"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9" borderId="2" xfId="0" applyFont="1" applyFill="1" applyBorder="1" applyAlignment="1">
      <alignment horizontal="left" vertical="center" wrapText="1"/>
    </xf>
    <xf numFmtId="2" fontId="8" fillId="9" borderId="23" xfId="0" applyNumberFormat="1" applyFont="1" applyFill="1" applyBorder="1" applyAlignment="1">
      <alignment horizontal="center" vertical="center" wrapText="1"/>
    </xf>
    <xf numFmtId="0" fontId="6" fillId="0" borderId="49" xfId="0" applyFont="1" applyBorder="1"/>
    <xf numFmtId="165" fontId="6" fillId="0" borderId="50" xfId="0" applyNumberFormat="1" applyFont="1" applyBorder="1" applyAlignment="1">
      <alignment horizontal="center"/>
    </xf>
    <xf numFmtId="0" fontId="3" fillId="9" borderId="6" xfId="0" applyFont="1" applyFill="1" applyBorder="1" applyAlignment="1">
      <alignment horizontal="center" vertical="center" wrapText="1"/>
    </xf>
    <xf numFmtId="0" fontId="3" fillId="0" borderId="20" xfId="0" applyFont="1" applyBorder="1" applyAlignment="1">
      <alignment horizontal="center" vertical="center" wrapText="1"/>
    </xf>
    <xf numFmtId="165" fontId="6" fillId="0" borderId="50" xfId="0" applyNumberFormat="1" applyFont="1" applyBorder="1" applyAlignment="1">
      <alignment horizontal="center" vertical="center" wrapText="1"/>
    </xf>
    <xf numFmtId="0" fontId="3" fillId="0" borderId="51" xfId="0" quotePrefix="1" applyFont="1" applyBorder="1" applyAlignment="1">
      <alignment horizontal="center" vertical="center" wrapText="1"/>
    </xf>
    <xf numFmtId="0" fontId="4" fillId="9" borderId="0" xfId="0" applyFont="1" applyFill="1"/>
    <xf numFmtId="0" fontId="14" fillId="9" borderId="2" xfId="0" applyFont="1" applyFill="1" applyBorder="1" applyAlignment="1" applyProtection="1">
      <alignment horizontal="center" vertical="center" wrapText="1"/>
      <protection locked="0"/>
    </xf>
    <xf numFmtId="0" fontId="14" fillId="9" borderId="2" xfId="0" applyFont="1" applyFill="1" applyBorder="1" applyAlignment="1">
      <alignment horizontal="center" vertical="center"/>
    </xf>
    <xf numFmtId="1" fontId="14" fillId="9" borderId="2" xfId="0" applyNumberFormat="1" applyFont="1" applyFill="1" applyBorder="1" applyAlignment="1" applyProtection="1">
      <alignment horizontal="center" vertical="center" wrapText="1"/>
      <protection locked="0"/>
    </xf>
    <xf numFmtId="2" fontId="3" fillId="9" borderId="23" xfId="0" applyNumberFormat="1" applyFont="1" applyFill="1" applyBorder="1" applyAlignment="1" applyProtection="1">
      <alignment horizontal="center" vertical="center" wrapText="1"/>
      <protection hidden="1"/>
    </xf>
    <xf numFmtId="49" fontId="14" fillId="0" borderId="30" xfId="0" applyNumberFormat="1" applyFont="1" applyBorder="1" applyAlignment="1">
      <alignment horizontal="left" vertical="center" wrapText="1"/>
    </xf>
    <xf numFmtId="1" fontId="14" fillId="0" borderId="52" xfId="0" applyNumberFormat="1" applyFont="1" applyBorder="1" applyAlignment="1">
      <alignment horizontal="center" vertical="center" wrapText="1"/>
    </xf>
    <xf numFmtId="2" fontId="3" fillId="0" borderId="31" xfId="0" applyNumberFormat="1" applyFont="1" applyBorder="1" applyAlignment="1" applyProtection="1">
      <alignment horizontal="center" vertical="center" wrapText="1"/>
      <protection hidden="1"/>
    </xf>
    <xf numFmtId="49" fontId="14" fillId="0" borderId="4" xfId="0" applyNumberFormat="1" applyFont="1" applyBorder="1" applyAlignment="1">
      <alignment horizontal="left" vertical="center" wrapText="1"/>
    </xf>
    <xf numFmtId="0" fontId="14" fillId="0" borderId="4" xfId="0" applyFont="1" applyBorder="1" applyAlignment="1" applyProtection="1">
      <alignment horizontal="center" vertical="center" wrapText="1"/>
      <protection locked="0"/>
    </xf>
    <xf numFmtId="0" fontId="14" fillId="0" borderId="4" xfId="0" applyFont="1" applyBorder="1" applyAlignment="1">
      <alignment horizontal="center" vertical="center"/>
    </xf>
    <xf numFmtId="2" fontId="3" fillId="0" borderId="39" xfId="0" applyNumberFormat="1" applyFont="1" applyBorder="1" applyAlignment="1" applyProtection="1">
      <alignment horizontal="center" vertical="center" wrapText="1"/>
      <protection hidden="1"/>
    </xf>
    <xf numFmtId="49" fontId="14" fillId="0" borderId="2" xfId="0" applyNumberFormat="1" applyFont="1" applyBorder="1" applyAlignment="1">
      <alignment horizontal="left" vertical="center" wrapText="1"/>
    </xf>
    <xf numFmtId="49" fontId="8" fillId="9" borderId="4" xfId="0" applyNumberFormat="1" applyFont="1" applyFill="1" applyBorder="1" applyAlignment="1" applyProtection="1">
      <alignment horizontal="left" vertical="center" wrapText="1"/>
      <protection locked="0"/>
    </xf>
    <xf numFmtId="49" fontId="14" fillId="0" borderId="30" xfId="0" applyNumberFormat="1" applyFont="1" applyBorder="1" applyAlignment="1" applyProtection="1">
      <alignment horizontal="center" vertical="center" wrapText="1"/>
      <protection locked="0"/>
    </xf>
    <xf numFmtId="16" fontId="3" fillId="0" borderId="4" xfId="0" quotePrefix="1" applyNumberFormat="1" applyFont="1" applyBorder="1" applyAlignment="1">
      <alignment horizontal="center" vertic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164" fontId="3" fillId="0" borderId="46" xfId="0" applyNumberFormat="1"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www.cittam.unina.it/Cittam/Sust_Env_17_files/CITTAM_2012_1328613014875.pdf" TargetMode="External"/><Relationship Id="rId1" Type="http://schemas.openxmlformats.org/officeDocument/2006/relationships/hyperlink" Target="http://www.scientific.net/AMM.174-177.1635"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79"/>
  </cols>
  <sheetData>
    <row r="1" spans="2:12" ht="15.75">
      <c r="B1" s="377" t="s">
        <v>180</v>
      </c>
      <c r="C1" s="378"/>
      <c r="D1" s="378"/>
      <c r="E1" s="378"/>
      <c r="F1" s="378"/>
      <c r="G1" s="378"/>
      <c r="H1" s="378"/>
      <c r="I1" s="378"/>
      <c r="J1" s="378"/>
      <c r="K1" s="378"/>
    </row>
    <row r="2" spans="2:12" ht="15.75">
      <c r="B2" s="378"/>
      <c r="C2" s="378"/>
      <c r="D2" s="378"/>
      <c r="E2" s="378"/>
      <c r="F2" s="378"/>
      <c r="G2" s="378"/>
      <c r="H2" s="378"/>
      <c r="I2" s="378"/>
      <c r="J2" s="378"/>
      <c r="K2" s="378"/>
    </row>
    <row r="3" spans="2:12" ht="90" customHeight="1">
      <c r="B3" s="478" t="s">
        <v>184</v>
      </c>
      <c r="C3" s="478"/>
      <c r="D3" s="478"/>
      <c r="E3" s="478"/>
      <c r="F3" s="478"/>
      <c r="G3" s="478"/>
      <c r="H3" s="478"/>
      <c r="I3" s="478"/>
      <c r="J3" s="478"/>
      <c r="K3" s="478"/>
      <c r="L3" s="478"/>
    </row>
    <row r="4" spans="2:12" ht="135" customHeight="1">
      <c r="B4" s="479" t="s">
        <v>269</v>
      </c>
      <c r="C4" s="479"/>
      <c r="D4" s="479"/>
      <c r="E4" s="479"/>
      <c r="F4" s="479"/>
      <c r="G4" s="479"/>
      <c r="H4" s="479"/>
      <c r="I4" s="479"/>
      <c r="J4" s="479"/>
      <c r="K4" s="479"/>
      <c r="L4" s="479"/>
    </row>
    <row r="5" spans="2:12" ht="60" customHeight="1">
      <c r="B5" s="480" t="s">
        <v>270</v>
      </c>
      <c r="C5" s="480"/>
      <c r="D5" s="480"/>
      <c r="E5" s="480"/>
      <c r="F5" s="480"/>
      <c r="G5" s="480"/>
      <c r="H5" s="480"/>
      <c r="I5" s="480"/>
      <c r="J5" s="480"/>
      <c r="K5" s="480"/>
      <c r="L5" s="480"/>
    </row>
    <row r="6" spans="2:12" ht="60" customHeight="1">
      <c r="B6" s="480" t="s">
        <v>181</v>
      </c>
      <c r="C6" s="480"/>
      <c r="D6" s="480"/>
      <c r="E6" s="480"/>
      <c r="F6" s="480"/>
      <c r="G6" s="480"/>
      <c r="H6" s="480"/>
      <c r="I6" s="480"/>
      <c r="J6" s="480"/>
      <c r="K6" s="480"/>
      <c r="L6" s="480"/>
    </row>
    <row r="7" spans="2:12" ht="60" customHeight="1">
      <c r="B7" s="477" t="s">
        <v>185</v>
      </c>
      <c r="C7" s="477"/>
      <c r="D7" s="477"/>
      <c r="E7" s="477"/>
      <c r="F7" s="477"/>
      <c r="G7" s="477"/>
      <c r="H7" s="477"/>
      <c r="I7" s="477"/>
      <c r="J7" s="477"/>
      <c r="K7" s="477"/>
      <c r="L7" s="477"/>
    </row>
    <row r="8" spans="2:12" ht="15.75">
      <c r="B8" s="378"/>
      <c r="C8" s="378"/>
      <c r="D8" s="378"/>
      <c r="E8" s="378"/>
      <c r="F8" s="378"/>
      <c r="G8" s="378"/>
      <c r="H8" s="378"/>
      <c r="I8" s="378"/>
      <c r="J8" s="378"/>
      <c r="K8" s="378"/>
    </row>
    <row r="9" spans="2:12" ht="15.75">
      <c r="B9" s="378"/>
      <c r="C9" s="378"/>
      <c r="D9" s="378"/>
      <c r="E9" s="378"/>
      <c r="F9" s="378"/>
      <c r="G9" s="378"/>
      <c r="H9" s="378"/>
      <c r="I9" s="378"/>
      <c r="J9" s="378"/>
      <c r="K9" s="378"/>
    </row>
    <row r="10" spans="2:12" ht="15.75">
      <c r="B10" s="378"/>
      <c r="C10" s="378"/>
      <c r="D10" s="378"/>
      <c r="E10" s="378"/>
      <c r="F10" s="378"/>
      <c r="G10" s="378"/>
      <c r="H10" s="378"/>
      <c r="I10" s="378"/>
      <c r="J10" s="378"/>
      <c r="K10" s="378"/>
    </row>
    <row r="11" spans="2:12" ht="15.75">
      <c r="B11" s="378"/>
      <c r="C11" s="378"/>
      <c r="D11" s="378"/>
      <c r="E11" s="378"/>
      <c r="F11" s="378"/>
      <c r="G11" s="378"/>
      <c r="H11" s="378"/>
      <c r="I11" s="378"/>
      <c r="J11" s="378"/>
      <c r="K11" s="378"/>
    </row>
    <row r="12" spans="2:12" ht="15.75">
      <c r="B12" s="378"/>
      <c r="C12" s="378"/>
      <c r="D12" s="378"/>
      <c r="E12" s="378"/>
      <c r="F12" s="378"/>
      <c r="G12" s="378"/>
      <c r="H12" s="378"/>
      <c r="I12" s="378"/>
      <c r="J12" s="378"/>
      <c r="K12" s="378"/>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topLeftCell="A7" workbookViewId="0">
      <selection activeCell="M12" sqref="M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row>
    <row r="7" spans="1:12" ht="35.25" customHeight="1">
      <c r="A7" s="49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97"/>
      <c r="C7" s="497"/>
      <c r="D7" s="497"/>
      <c r="E7" s="497"/>
      <c r="F7" s="497"/>
      <c r="G7" s="497"/>
      <c r="H7" s="497"/>
      <c r="I7" s="497"/>
    </row>
    <row r="8" spans="1:12" ht="15.75" thickBot="1">
      <c r="A8" s="73"/>
      <c r="B8" s="73"/>
      <c r="C8" s="73"/>
      <c r="D8" s="73"/>
      <c r="E8" s="73"/>
      <c r="F8" s="73"/>
      <c r="G8" s="73"/>
      <c r="H8" s="73"/>
      <c r="I8" s="73"/>
    </row>
    <row r="9" spans="1:12" ht="30.75" thickBot="1">
      <c r="A9" s="159" t="s">
        <v>55</v>
      </c>
      <c r="B9" s="160" t="s">
        <v>83</v>
      </c>
      <c r="C9" s="160" t="s">
        <v>52</v>
      </c>
      <c r="D9" s="160" t="s">
        <v>57</v>
      </c>
      <c r="E9" s="160" t="s">
        <v>80</v>
      </c>
      <c r="F9" s="161" t="s">
        <v>87</v>
      </c>
      <c r="G9" s="160" t="s">
        <v>58</v>
      </c>
      <c r="H9" s="160" t="s">
        <v>111</v>
      </c>
      <c r="I9" s="162" t="s">
        <v>90</v>
      </c>
      <c r="K9" s="264" t="s">
        <v>108</v>
      </c>
    </row>
    <row r="10" spans="1:12" ht="105">
      <c r="A10" s="165">
        <v>1</v>
      </c>
      <c r="B10" s="166" t="s">
        <v>283</v>
      </c>
      <c r="C10" s="166" t="s">
        <v>284</v>
      </c>
      <c r="D10" s="166" t="s">
        <v>296</v>
      </c>
      <c r="E10" s="196" t="s">
        <v>282</v>
      </c>
      <c r="F10" s="149">
        <v>2013</v>
      </c>
      <c r="G10" s="166"/>
      <c r="H10" s="166">
        <v>5</v>
      </c>
      <c r="I10" s="175">
        <v>10</v>
      </c>
      <c r="K10" s="265">
        <v>10</v>
      </c>
      <c r="L10" s="380" t="s">
        <v>248</v>
      </c>
    </row>
    <row r="11" spans="1:12" ht="120">
      <c r="A11" s="167">
        <f>A10+1</f>
        <v>2</v>
      </c>
      <c r="B11" s="118" t="s">
        <v>283</v>
      </c>
      <c r="C11" s="41" t="s">
        <v>285</v>
      </c>
      <c r="D11" s="118" t="s">
        <v>297</v>
      </c>
      <c r="E11" s="41" t="s">
        <v>282</v>
      </c>
      <c r="F11" s="119">
        <v>2012</v>
      </c>
      <c r="G11" s="119"/>
      <c r="H11" s="119">
        <v>5</v>
      </c>
      <c r="I11" s="320">
        <v>10</v>
      </c>
      <c r="K11" s="57"/>
    </row>
    <row r="12" spans="1:12" ht="105">
      <c r="A12" s="168">
        <f t="shared" ref="A12:A19" si="0">A11+1</f>
        <v>3</v>
      </c>
      <c r="B12" s="118" t="s">
        <v>283</v>
      </c>
      <c r="C12" s="170" t="s">
        <v>286</v>
      </c>
      <c r="D12" s="118" t="s">
        <v>287</v>
      </c>
      <c r="E12" s="143" t="s">
        <v>282</v>
      </c>
      <c r="F12" s="158">
        <v>2012</v>
      </c>
      <c r="G12" s="170"/>
      <c r="H12" s="158">
        <v>5</v>
      </c>
      <c r="I12" s="320">
        <v>10</v>
      </c>
    </row>
    <row r="13" spans="1:12" ht="165">
      <c r="A13" s="171">
        <f t="shared" si="0"/>
        <v>4</v>
      </c>
      <c r="B13" s="118" t="s">
        <v>283</v>
      </c>
      <c r="C13" s="118" t="s">
        <v>291</v>
      </c>
      <c r="D13" s="118" t="s">
        <v>288</v>
      </c>
      <c r="E13" s="118" t="s">
        <v>289</v>
      </c>
      <c r="F13" s="119">
        <v>2012</v>
      </c>
      <c r="G13" s="119" t="s">
        <v>290</v>
      </c>
      <c r="H13" s="119">
        <v>4</v>
      </c>
      <c r="I13" s="320">
        <v>10</v>
      </c>
    </row>
    <row r="14" spans="1:12" ht="165">
      <c r="A14" s="167">
        <f t="shared" si="0"/>
        <v>5</v>
      </c>
      <c r="B14" s="118" t="s">
        <v>283</v>
      </c>
      <c r="C14" s="41" t="s">
        <v>293</v>
      </c>
      <c r="D14" s="118" t="s">
        <v>295</v>
      </c>
      <c r="E14" s="41" t="s">
        <v>292</v>
      </c>
      <c r="F14" s="119">
        <v>2012</v>
      </c>
      <c r="G14" s="119">
        <v>62</v>
      </c>
      <c r="H14" s="119">
        <v>5</v>
      </c>
      <c r="I14" s="320">
        <v>10</v>
      </c>
    </row>
    <row r="15" spans="1:12" ht="90">
      <c r="A15" s="171">
        <f t="shared" si="0"/>
        <v>6</v>
      </c>
      <c r="B15" s="118" t="s">
        <v>283</v>
      </c>
      <c r="C15" s="118" t="s">
        <v>294</v>
      </c>
      <c r="D15" s="118" t="s">
        <v>295</v>
      </c>
      <c r="E15" s="41" t="s">
        <v>292</v>
      </c>
      <c r="F15" s="119">
        <v>2012</v>
      </c>
      <c r="G15" s="119">
        <v>51</v>
      </c>
      <c r="H15" s="119">
        <v>6</v>
      </c>
      <c r="I15" s="320">
        <v>10</v>
      </c>
    </row>
    <row r="16" spans="1:12">
      <c r="A16" s="167">
        <f t="shared" si="0"/>
        <v>7</v>
      </c>
      <c r="B16" s="117"/>
      <c r="C16" s="41"/>
      <c r="D16" s="118"/>
      <c r="E16" s="41"/>
      <c r="F16" s="119"/>
      <c r="G16" s="119"/>
      <c r="H16" s="119"/>
      <c r="I16" s="320"/>
    </row>
    <row r="17" spans="1:9">
      <c r="A17" s="168">
        <f t="shared" si="0"/>
        <v>8</v>
      </c>
      <c r="B17" s="169"/>
      <c r="C17" s="170"/>
      <c r="D17" s="118"/>
      <c r="E17" s="170"/>
      <c r="F17" s="158"/>
      <c r="G17" s="170"/>
      <c r="H17" s="158"/>
      <c r="I17" s="320"/>
    </row>
    <row r="18" spans="1:9">
      <c r="A18" s="171">
        <f t="shared" si="0"/>
        <v>9</v>
      </c>
      <c r="B18" s="117"/>
      <c r="C18" s="118"/>
      <c r="D18" s="118"/>
      <c r="E18" s="118"/>
      <c r="F18" s="119"/>
      <c r="G18" s="119"/>
      <c r="H18" s="119"/>
      <c r="I18" s="320"/>
    </row>
    <row r="19" spans="1:9" ht="15.75" thickBot="1">
      <c r="A19" s="172">
        <f t="shared" si="0"/>
        <v>10</v>
      </c>
      <c r="B19" s="122"/>
      <c r="C19" s="123"/>
      <c r="D19" s="156"/>
      <c r="E19" s="173"/>
      <c r="F19" s="173"/>
      <c r="G19" s="174"/>
      <c r="H19" s="174"/>
      <c r="I19" s="329"/>
    </row>
    <row r="20" spans="1:9" ht="16.5" thickBot="1">
      <c r="A20" s="365"/>
      <c r="H20" s="128" t="str">
        <f>"Total "&amp;LEFT(A7,2)</f>
        <v>Total I5</v>
      </c>
      <c r="I20" s="164">
        <f>SUM(I10:I19)</f>
        <v>60</v>
      </c>
    </row>
    <row r="21" spans="1:9" ht="15.75">
      <c r="A21" s="53"/>
    </row>
    <row r="22" spans="1:9"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row>
    <row r="7" spans="1:12" ht="15.75">
      <c r="A7" s="497" t="str">
        <f>'Descriere indicatori'!B9&amp;". "&amp;'Descriere indicatori'!C9</f>
        <v xml:space="preserve">I6. Articole in extenso în reviste ştiinţifice indexate ERIH şi clasificate în categoria NAT </v>
      </c>
      <c r="B7" s="497"/>
      <c r="C7" s="497"/>
      <c r="D7" s="497"/>
      <c r="E7" s="497"/>
      <c r="F7" s="497"/>
      <c r="G7" s="497"/>
      <c r="H7" s="497"/>
      <c r="I7" s="497"/>
    </row>
    <row r="8" spans="1:12" ht="15.75" thickBot="1">
      <c r="A8" s="176"/>
      <c r="B8" s="176"/>
      <c r="C8" s="176"/>
      <c r="D8" s="176"/>
      <c r="E8" s="176"/>
      <c r="F8" s="176"/>
      <c r="G8" s="176"/>
      <c r="H8" s="176"/>
      <c r="I8" s="176"/>
    </row>
    <row r="9" spans="1:12" ht="30.75" thickBot="1">
      <c r="A9" s="159" t="s">
        <v>55</v>
      </c>
      <c r="B9" s="160" t="s">
        <v>83</v>
      </c>
      <c r="C9" s="160" t="s">
        <v>52</v>
      </c>
      <c r="D9" s="160" t="s">
        <v>57</v>
      </c>
      <c r="E9" s="160" t="s">
        <v>80</v>
      </c>
      <c r="F9" s="161" t="s">
        <v>87</v>
      </c>
      <c r="G9" s="160" t="s">
        <v>58</v>
      </c>
      <c r="H9" s="160" t="s">
        <v>111</v>
      </c>
      <c r="I9" s="162" t="s">
        <v>90</v>
      </c>
      <c r="K9" s="264" t="s">
        <v>108</v>
      </c>
    </row>
    <row r="10" spans="1:12">
      <c r="A10" s="178">
        <v>1</v>
      </c>
      <c r="B10" s="112"/>
      <c r="C10" s="112"/>
      <c r="D10" s="112"/>
      <c r="E10" s="113"/>
      <c r="F10" s="114"/>
      <c r="G10" s="114"/>
      <c r="H10" s="114"/>
      <c r="I10" s="324"/>
      <c r="K10" s="265">
        <v>5</v>
      </c>
      <c r="L10" s="380" t="s">
        <v>248</v>
      </c>
    </row>
    <row r="11" spans="1:12">
      <c r="A11" s="179">
        <f>A10+1</f>
        <v>2</v>
      </c>
      <c r="B11" s="116"/>
      <c r="C11" s="117"/>
      <c r="D11" s="116"/>
      <c r="E11" s="118"/>
      <c r="F11" s="119"/>
      <c r="G11" s="120"/>
      <c r="H11" s="120"/>
      <c r="I11" s="320"/>
      <c r="K11" s="57"/>
    </row>
    <row r="12" spans="1:12">
      <c r="A12" s="179">
        <f t="shared" ref="A12:A19" si="0">A11+1</f>
        <v>3</v>
      </c>
      <c r="B12" s="117"/>
      <c r="C12" s="117"/>
      <c r="D12" s="117"/>
      <c r="E12" s="118"/>
      <c r="F12" s="119"/>
      <c r="G12" s="120"/>
      <c r="H12" s="120"/>
      <c r="I12" s="320"/>
    </row>
    <row r="13" spans="1:12">
      <c r="A13" s="179">
        <f t="shared" si="0"/>
        <v>4</v>
      </c>
      <c r="B13" s="117"/>
      <c r="C13" s="117"/>
      <c r="D13" s="117"/>
      <c r="E13" s="118"/>
      <c r="F13" s="119"/>
      <c r="G13" s="119"/>
      <c r="H13" s="119"/>
      <c r="I13" s="320"/>
    </row>
    <row r="14" spans="1:12">
      <c r="A14" s="179">
        <f t="shared" si="0"/>
        <v>5</v>
      </c>
      <c r="B14" s="117"/>
      <c r="C14" s="117"/>
      <c r="D14" s="117"/>
      <c r="E14" s="118"/>
      <c r="F14" s="119"/>
      <c r="G14" s="119"/>
      <c r="H14" s="119"/>
      <c r="I14" s="320"/>
    </row>
    <row r="15" spans="1:12">
      <c r="A15" s="179">
        <f t="shared" si="0"/>
        <v>6</v>
      </c>
      <c r="B15" s="117"/>
      <c r="C15" s="117"/>
      <c r="D15" s="117"/>
      <c r="E15" s="118"/>
      <c r="F15" s="119"/>
      <c r="G15" s="119"/>
      <c r="H15" s="119"/>
      <c r="I15" s="320"/>
    </row>
    <row r="16" spans="1:12">
      <c r="A16" s="179">
        <f t="shared" si="0"/>
        <v>7</v>
      </c>
      <c r="B16" s="117"/>
      <c r="C16" s="117"/>
      <c r="D16" s="117"/>
      <c r="E16" s="118"/>
      <c r="F16" s="119"/>
      <c r="G16" s="119"/>
      <c r="H16" s="119"/>
      <c r="I16" s="320"/>
    </row>
    <row r="17" spans="1:9">
      <c r="A17" s="179">
        <f t="shared" si="0"/>
        <v>8</v>
      </c>
      <c r="B17" s="117"/>
      <c r="C17" s="117"/>
      <c r="D17" s="117"/>
      <c r="E17" s="118"/>
      <c r="F17" s="119"/>
      <c r="G17" s="119"/>
      <c r="H17" s="119"/>
      <c r="I17" s="320"/>
    </row>
    <row r="18" spans="1:9">
      <c r="A18" s="179">
        <f t="shared" si="0"/>
        <v>9</v>
      </c>
      <c r="B18" s="117"/>
      <c r="C18" s="117"/>
      <c r="D18" s="117"/>
      <c r="E18" s="118"/>
      <c r="F18" s="119"/>
      <c r="G18" s="119"/>
      <c r="H18" s="119"/>
      <c r="I18" s="320"/>
    </row>
    <row r="19" spans="1:9" ht="15.75" thickBot="1">
      <c r="A19" s="180">
        <f t="shared" si="0"/>
        <v>10</v>
      </c>
      <c r="B19" s="122"/>
      <c r="C19" s="122"/>
      <c r="D19" s="122"/>
      <c r="E19" s="123"/>
      <c r="F19" s="124"/>
      <c r="G19" s="124"/>
      <c r="H19" s="124"/>
      <c r="I19" s="321"/>
    </row>
    <row r="20" spans="1:9" ht="15.75" thickBot="1">
      <c r="A20" s="364"/>
      <c r="B20" s="126"/>
      <c r="C20" s="126"/>
      <c r="D20" s="126"/>
      <c r="E20" s="126"/>
      <c r="F20" s="126"/>
      <c r="G20" s="126"/>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33"/>
  <sheetViews>
    <sheetView topLeftCell="A22" workbookViewId="0">
      <selection activeCell="C23" sqref="C2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58" t="str">
        <f>'Date initiale'!C3</f>
        <v>Universitatea de Arhitectură și Urbanism "Ion Mincu" București</v>
      </c>
      <c r="B1" s="258"/>
      <c r="C1" s="258"/>
      <c r="D1" s="6"/>
      <c r="E1" s="6"/>
      <c r="F1" s="6"/>
      <c r="G1" s="6"/>
      <c r="H1" s="6"/>
      <c r="I1" s="6"/>
      <c r="J1" s="6"/>
    </row>
    <row r="2" spans="1:12" ht="15.75">
      <c r="A2" s="258" t="str">
        <f>'Date initiale'!B4&amp;" "&amp;'Date initiale'!C4</f>
        <v>Facultatea ARHITECTURA</v>
      </c>
      <c r="B2" s="258"/>
      <c r="C2" s="258"/>
      <c r="D2" s="6"/>
      <c r="E2" s="6"/>
      <c r="F2" s="6"/>
      <c r="G2" s="6"/>
      <c r="H2" s="6"/>
      <c r="I2" s="6"/>
      <c r="J2" s="6"/>
    </row>
    <row r="3" spans="1:12" ht="15.75">
      <c r="A3" s="258" t="str">
        <f>'Date initiale'!B5&amp;" "&amp;'Date initiale'!C5</f>
        <v>Departamentul Sinteza Proiectarii de Arhitectura</v>
      </c>
      <c r="B3" s="258"/>
      <c r="C3" s="258"/>
      <c r="D3" s="6"/>
      <c r="E3" s="6"/>
      <c r="F3" s="6"/>
      <c r="G3" s="6"/>
      <c r="H3" s="6"/>
      <c r="I3" s="6"/>
      <c r="J3" s="6"/>
    </row>
    <row r="4" spans="1:12" ht="15.75">
      <c r="A4" s="262" t="str">
        <f>'Date initiale'!C6&amp;", "&amp;'Date initiale'!C7</f>
        <v>MITRACHE ANCA, Profesor universitar, pozitia 12</v>
      </c>
      <c r="B4" s="262"/>
      <c r="C4" s="262"/>
      <c r="D4" s="6"/>
      <c r="E4" s="6"/>
      <c r="F4" s="6"/>
      <c r="G4" s="6"/>
      <c r="H4" s="6"/>
      <c r="I4" s="6"/>
      <c r="J4" s="6"/>
    </row>
    <row r="5" spans="1:12" s="189" customFormat="1" ht="15.75">
      <c r="A5" s="262"/>
      <c r="B5" s="262"/>
      <c r="C5" s="262"/>
      <c r="D5" s="6"/>
      <c r="E5" s="6"/>
      <c r="F5" s="6"/>
      <c r="G5" s="6"/>
      <c r="H5" s="6"/>
      <c r="I5" s="6"/>
      <c r="J5" s="6"/>
    </row>
    <row r="6" spans="1:12" ht="15.75">
      <c r="A6" s="498" t="s">
        <v>110</v>
      </c>
      <c r="B6" s="498"/>
      <c r="C6" s="498"/>
      <c r="D6" s="498"/>
      <c r="E6" s="498"/>
      <c r="F6" s="498"/>
      <c r="G6" s="498"/>
      <c r="H6" s="498"/>
      <c r="I6" s="498"/>
      <c r="J6" s="6"/>
    </row>
    <row r="7" spans="1:12" ht="15.75">
      <c r="A7" s="497" t="str">
        <f>'Descriere indicatori'!B10&amp;". "&amp;'Descriere indicatori'!C10</f>
        <v xml:space="preserve">I7. Articole in extenso în reviste ştiinţifice recunoscute în domenii conexe* </v>
      </c>
      <c r="B7" s="497"/>
      <c r="C7" s="497"/>
      <c r="D7" s="497"/>
      <c r="E7" s="497"/>
      <c r="F7" s="497"/>
      <c r="G7" s="497"/>
      <c r="H7" s="497"/>
      <c r="I7" s="497"/>
      <c r="J7" s="6"/>
    </row>
    <row r="8" spans="1:12" ht="16.5" thickBot="1">
      <c r="A8" s="177"/>
      <c r="B8" s="177"/>
      <c r="C8" s="177"/>
      <c r="D8" s="177"/>
      <c r="E8" s="177"/>
      <c r="F8" s="177"/>
      <c r="G8" s="177"/>
      <c r="H8" s="177"/>
      <c r="I8" s="177"/>
      <c r="J8" s="6"/>
    </row>
    <row r="9" spans="1:12" ht="30.75" thickBot="1">
      <c r="A9" s="159" t="s">
        <v>55</v>
      </c>
      <c r="B9" s="160" t="s">
        <v>83</v>
      </c>
      <c r="C9" s="160" t="s">
        <v>52</v>
      </c>
      <c r="D9" s="160" t="s">
        <v>57</v>
      </c>
      <c r="E9" s="160" t="s">
        <v>80</v>
      </c>
      <c r="F9" s="161" t="s">
        <v>87</v>
      </c>
      <c r="G9" s="160" t="s">
        <v>58</v>
      </c>
      <c r="H9" s="160" t="s">
        <v>111</v>
      </c>
      <c r="I9" s="162" t="s">
        <v>90</v>
      </c>
      <c r="J9" s="6"/>
      <c r="K9" s="264" t="s">
        <v>108</v>
      </c>
    </row>
    <row r="10" spans="1:12" ht="30">
      <c r="A10" s="182">
        <v>1</v>
      </c>
      <c r="B10" s="466" t="s">
        <v>298</v>
      </c>
      <c r="C10" s="407" t="s">
        <v>299</v>
      </c>
      <c r="D10" s="407" t="s">
        <v>305</v>
      </c>
      <c r="E10" s="407" t="s">
        <v>300</v>
      </c>
      <c r="F10" s="197">
        <v>2009</v>
      </c>
      <c r="G10" s="407" t="s">
        <v>303</v>
      </c>
      <c r="H10" s="467">
        <v>4</v>
      </c>
      <c r="I10" s="468">
        <v>2.5</v>
      </c>
      <c r="J10" s="6"/>
      <c r="K10" s="265">
        <v>5</v>
      </c>
      <c r="L10" s="380" t="s">
        <v>248</v>
      </c>
    </row>
    <row r="11" spans="1:12" ht="30">
      <c r="A11" s="152">
        <f>A10+1</f>
        <v>2</v>
      </c>
      <c r="B11" s="473" t="s">
        <v>298</v>
      </c>
      <c r="C11" s="145" t="s">
        <v>301</v>
      </c>
      <c r="D11" s="170" t="s">
        <v>306</v>
      </c>
      <c r="E11" s="170" t="s">
        <v>300</v>
      </c>
      <c r="F11" s="119">
        <v>2006</v>
      </c>
      <c r="G11" s="119">
        <v>2</v>
      </c>
      <c r="H11" s="119">
        <v>3</v>
      </c>
      <c r="I11" s="320">
        <v>2.5</v>
      </c>
      <c r="J11" s="50"/>
      <c r="K11" s="57"/>
    </row>
    <row r="12" spans="1:12" ht="30">
      <c r="A12" s="152">
        <f t="shared" ref="A12:A16" si="0">A11+1</f>
        <v>3</v>
      </c>
      <c r="B12" s="169" t="s">
        <v>283</v>
      </c>
      <c r="C12" s="118" t="s">
        <v>302</v>
      </c>
      <c r="D12" s="170" t="s">
        <v>307</v>
      </c>
      <c r="E12" s="170" t="s">
        <v>312</v>
      </c>
      <c r="F12" s="119">
        <v>2005</v>
      </c>
      <c r="G12" s="119">
        <v>5</v>
      </c>
      <c r="H12" s="119">
        <v>2</v>
      </c>
      <c r="I12" s="320">
        <v>5</v>
      </c>
      <c r="J12" s="50"/>
    </row>
    <row r="13" spans="1:12" ht="30">
      <c r="A13" s="152">
        <f t="shared" si="0"/>
        <v>4</v>
      </c>
      <c r="B13" s="169" t="s">
        <v>283</v>
      </c>
      <c r="C13" s="118" t="s">
        <v>304</v>
      </c>
      <c r="D13" s="170" t="s">
        <v>307</v>
      </c>
      <c r="E13" s="170" t="s">
        <v>312</v>
      </c>
      <c r="F13" s="119">
        <v>2005</v>
      </c>
      <c r="G13" s="119">
        <v>6</v>
      </c>
      <c r="H13" s="119">
        <v>2</v>
      </c>
      <c r="I13" s="320">
        <v>5</v>
      </c>
      <c r="J13" s="6"/>
    </row>
    <row r="14" spans="1:12" ht="30">
      <c r="A14" s="152">
        <f t="shared" si="0"/>
        <v>5</v>
      </c>
      <c r="B14" s="473" t="s">
        <v>298</v>
      </c>
      <c r="C14" s="118" t="s">
        <v>308</v>
      </c>
      <c r="D14" s="118" t="s">
        <v>310</v>
      </c>
      <c r="E14" s="184" t="s">
        <v>309</v>
      </c>
      <c r="F14" s="119">
        <v>2005</v>
      </c>
      <c r="G14" s="119">
        <v>2</v>
      </c>
      <c r="H14" s="119">
        <v>6</v>
      </c>
      <c r="I14" s="320">
        <v>2.5</v>
      </c>
      <c r="J14" s="6"/>
    </row>
    <row r="15" spans="1:12" ht="60">
      <c r="A15" s="152">
        <f t="shared" si="0"/>
        <v>6</v>
      </c>
      <c r="B15" s="473" t="s">
        <v>298</v>
      </c>
      <c r="C15" s="118" t="s">
        <v>313</v>
      </c>
      <c r="D15" s="118" t="s">
        <v>311</v>
      </c>
      <c r="E15" s="170" t="s">
        <v>312</v>
      </c>
      <c r="F15" s="119">
        <v>2005</v>
      </c>
      <c r="G15" s="119">
        <v>11</v>
      </c>
      <c r="H15" s="119">
        <v>4</v>
      </c>
      <c r="I15" s="320">
        <v>2.5</v>
      </c>
      <c r="J15" s="6"/>
    </row>
    <row r="16" spans="1:12" ht="30">
      <c r="A16" s="152">
        <f t="shared" si="0"/>
        <v>7</v>
      </c>
      <c r="B16" s="473" t="s">
        <v>298</v>
      </c>
      <c r="C16" s="118" t="s">
        <v>314</v>
      </c>
      <c r="D16" s="118" t="s">
        <v>315</v>
      </c>
      <c r="E16" s="170" t="s">
        <v>312</v>
      </c>
      <c r="F16" s="119">
        <v>2003</v>
      </c>
      <c r="G16" s="119">
        <v>5</v>
      </c>
      <c r="H16" s="119">
        <v>11</v>
      </c>
      <c r="I16" s="320">
        <v>2.5</v>
      </c>
      <c r="J16" s="6"/>
    </row>
    <row r="17" spans="1:11" s="189" customFormat="1" ht="30">
      <c r="A17" s="152" t="s">
        <v>316</v>
      </c>
      <c r="B17" s="169" t="s">
        <v>283</v>
      </c>
      <c r="C17" s="118" t="s">
        <v>324</v>
      </c>
      <c r="D17" s="118" t="s">
        <v>327</v>
      </c>
      <c r="E17" s="170" t="s">
        <v>325</v>
      </c>
      <c r="F17" s="119">
        <v>2012</v>
      </c>
      <c r="G17" s="119"/>
      <c r="H17" s="119">
        <v>2</v>
      </c>
      <c r="I17" s="320">
        <v>5</v>
      </c>
      <c r="J17" s="6"/>
    </row>
    <row r="18" spans="1:11" ht="45">
      <c r="A18" s="152" t="s">
        <v>317</v>
      </c>
      <c r="B18" s="469" t="s">
        <v>298</v>
      </c>
      <c r="C18" s="470" t="s">
        <v>326</v>
      </c>
      <c r="D18" s="470" t="s">
        <v>310</v>
      </c>
      <c r="E18" s="471" t="s">
        <v>309</v>
      </c>
      <c r="F18" s="120">
        <v>1999</v>
      </c>
      <c r="G18" s="385" t="s">
        <v>303</v>
      </c>
      <c r="H18" s="120">
        <v>2</v>
      </c>
      <c r="I18" s="472">
        <v>2.5</v>
      </c>
      <c r="J18" s="6"/>
    </row>
    <row r="19" spans="1:11" s="189" customFormat="1" ht="105">
      <c r="A19" s="152" t="s">
        <v>318</v>
      </c>
      <c r="B19" s="116" t="s">
        <v>283</v>
      </c>
      <c r="C19" s="118" t="s">
        <v>328</v>
      </c>
      <c r="D19" s="118" t="s">
        <v>330</v>
      </c>
      <c r="E19" s="184" t="s">
        <v>392</v>
      </c>
      <c r="F19" s="119">
        <v>2013</v>
      </c>
      <c r="G19" s="119">
        <v>5</v>
      </c>
      <c r="H19" s="119">
        <v>15</v>
      </c>
      <c r="I19" s="320">
        <v>5</v>
      </c>
      <c r="J19" s="6"/>
    </row>
    <row r="20" spans="1:11" s="189" customFormat="1" ht="75">
      <c r="A20" s="152" t="s">
        <v>319</v>
      </c>
      <c r="B20" s="116" t="s">
        <v>283</v>
      </c>
      <c r="C20" s="118" t="s">
        <v>329</v>
      </c>
      <c r="D20" s="118" t="s">
        <v>390</v>
      </c>
      <c r="E20" s="184" t="s">
        <v>392</v>
      </c>
      <c r="F20" s="119">
        <v>2015</v>
      </c>
      <c r="G20" s="119">
        <v>7</v>
      </c>
      <c r="H20" s="119">
        <v>15</v>
      </c>
      <c r="I20" s="320">
        <v>5</v>
      </c>
      <c r="J20" s="6"/>
    </row>
    <row r="21" spans="1:11" s="189" customFormat="1" ht="30">
      <c r="A21" s="152" t="s">
        <v>320</v>
      </c>
      <c r="B21" s="116" t="s">
        <v>391</v>
      </c>
      <c r="C21" s="118" t="s">
        <v>376</v>
      </c>
      <c r="D21" s="118" t="s">
        <v>378</v>
      </c>
      <c r="E21" s="184" t="s">
        <v>392</v>
      </c>
      <c r="F21" s="119">
        <v>2016</v>
      </c>
      <c r="G21" s="119">
        <v>8</v>
      </c>
      <c r="H21" s="119">
        <v>16</v>
      </c>
      <c r="I21" s="320">
        <v>2.5</v>
      </c>
      <c r="J21" s="6"/>
    </row>
    <row r="22" spans="1:11" s="189" customFormat="1" ht="45">
      <c r="A22" s="152"/>
      <c r="B22" s="474" t="s">
        <v>283</v>
      </c>
      <c r="C22" s="462" t="s">
        <v>516</v>
      </c>
      <c r="D22" s="462" t="s">
        <v>517</v>
      </c>
      <c r="E22" s="463" t="s">
        <v>392</v>
      </c>
      <c r="F22" s="464">
        <v>2017</v>
      </c>
      <c r="G22" s="464">
        <v>9</v>
      </c>
      <c r="H22" s="464">
        <v>10</v>
      </c>
      <c r="I22" s="465">
        <v>5</v>
      </c>
      <c r="J22" s="461"/>
      <c r="K22" s="414"/>
    </row>
    <row r="23" spans="1:11" s="189" customFormat="1" ht="30">
      <c r="A23" s="152"/>
      <c r="B23" s="474" t="s">
        <v>283</v>
      </c>
      <c r="C23" s="462" t="s">
        <v>518</v>
      </c>
      <c r="D23" s="462" t="s">
        <v>519</v>
      </c>
      <c r="E23" s="463" t="s">
        <v>392</v>
      </c>
      <c r="F23" s="464">
        <v>2018</v>
      </c>
      <c r="G23" s="464">
        <v>10</v>
      </c>
      <c r="H23" s="464">
        <v>9</v>
      </c>
      <c r="I23" s="465">
        <v>5</v>
      </c>
      <c r="J23" s="461"/>
      <c r="K23" s="414"/>
    </row>
    <row r="24" spans="1:11" s="189" customFormat="1" ht="90">
      <c r="A24" s="152" t="s">
        <v>321</v>
      </c>
      <c r="B24" s="116" t="s">
        <v>283</v>
      </c>
      <c r="C24" s="118" t="s">
        <v>331</v>
      </c>
      <c r="D24" s="118" t="s">
        <v>332</v>
      </c>
      <c r="E24" s="184" t="s">
        <v>333</v>
      </c>
      <c r="F24" s="119">
        <v>2010</v>
      </c>
      <c r="G24" s="119"/>
      <c r="H24" s="119">
        <v>6</v>
      </c>
      <c r="I24" s="320">
        <v>5</v>
      </c>
      <c r="J24" s="6"/>
    </row>
    <row r="25" spans="1:11" s="189" customFormat="1" ht="120">
      <c r="A25" s="152" t="s">
        <v>322</v>
      </c>
      <c r="B25" s="116" t="s">
        <v>283</v>
      </c>
      <c r="C25" s="118" t="s">
        <v>334</v>
      </c>
      <c r="D25" s="118" t="s">
        <v>335</v>
      </c>
      <c r="E25" s="184" t="s">
        <v>333</v>
      </c>
      <c r="F25" s="119">
        <v>2007</v>
      </c>
      <c r="G25" s="119"/>
      <c r="H25" s="119">
        <v>7</v>
      </c>
      <c r="I25" s="320">
        <v>5</v>
      </c>
      <c r="J25" s="6"/>
    </row>
    <row r="26" spans="1:11" s="189" customFormat="1" ht="30">
      <c r="A26" s="152" t="s">
        <v>323</v>
      </c>
      <c r="B26" s="116" t="s">
        <v>283</v>
      </c>
      <c r="C26" s="118" t="s">
        <v>337</v>
      </c>
      <c r="D26" s="118" t="s">
        <v>338</v>
      </c>
      <c r="E26" s="184" t="s">
        <v>333</v>
      </c>
      <c r="F26" s="119">
        <v>2006</v>
      </c>
      <c r="G26" s="119"/>
      <c r="H26" s="119">
        <v>4</v>
      </c>
      <c r="I26" s="320">
        <v>5</v>
      </c>
      <c r="J26" s="6"/>
    </row>
    <row r="27" spans="1:11" ht="30">
      <c r="A27" s="152" t="s">
        <v>336</v>
      </c>
      <c r="B27" s="116" t="s">
        <v>283</v>
      </c>
      <c r="C27" s="118" t="s">
        <v>339</v>
      </c>
      <c r="D27" s="118" t="s">
        <v>338</v>
      </c>
      <c r="E27" s="184" t="s">
        <v>333</v>
      </c>
      <c r="F27" s="119">
        <v>1999</v>
      </c>
      <c r="G27" s="119">
        <v>2</v>
      </c>
      <c r="H27" s="119">
        <v>3</v>
      </c>
      <c r="I27" s="320">
        <v>5</v>
      </c>
      <c r="J27" s="6"/>
    </row>
    <row r="28" spans="1:11" ht="16.5" thickBot="1">
      <c r="A28" s="181" t="s">
        <v>393</v>
      </c>
      <c r="B28" s="123"/>
      <c r="C28" s="123"/>
      <c r="D28" s="123"/>
      <c r="E28" s="186"/>
      <c r="F28" s="124"/>
      <c r="G28" s="124"/>
      <c r="H28" s="124"/>
      <c r="I28" s="321"/>
      <c r="J28" s="6"/>
    </row>
    <row r="29" spans="1:11" ht="16.5" thickBot="1">
      <c r="A29" s="363"/>
      <c r="B29" s="126"/>
      <c r="C29" s="126"/>
      <c r="D29" s="126"/>
      <c r="E29" s="126"/>
      <c r="F29" s="126"/>
      <c r="G29" s="126"/>
      <c r="H29" s="128" t="str">
        <f>"Total "&amp;LEFT(A7,2)</f>
        <v>Total I7</v>
      </c>
      <c r="I29" s="129">
        <f>SUM(I10:I28)</f>
        <v>72.5</v>
      </c>
      <c r="J29" s="6"/>
    </row>
    <row r="30" spans="1:11">
      <c r="A30" s="43"/>
      <c r="B30" s="43"/>
      <c r="C30" s="43"/>
      <c r="D30" s="43"/>
      <c r="E30" s="43"/>
      <c r="F30" s="43"/>
      <c r="G30" s="43"/>
      <c r="H30" s="43"/>
      <c r="I30" s="44"/>
    </row>
    <row r="31" spans="1:11" ht="33.75" customHeight="1">
      <c r="A31"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1" s="496"/>
      <c r="C31" s="496"/>
      <c r="D31" s="496"/>
      <c r="E31" s="496"/>
      <c r="F31" s="496"/>
      <c r="G31" s="496"/>
      <c r="H31" s="496"/>
      <c r="I31" s="496"/>
    </row>
    <row r="32" spans="1:11">
      <c r="A32" s="45"/>
    </row>
    <row r="33" spans="1:1">
      <c r="A33" s="45"/>
    </row>
  </sheetData>
  <mergeCells count="3">
    <mergeCell ref="A6:I6"/>
    <mergeCell ref="A7:I7"/>
    <mergeCell ref="A31:I3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topLeftCell="A4" workbookViewId="0">
      <selection activeCell="E11" sqref="E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row>
    <row r="7" spans="1:12" ht="15.75">
      <c r="A7" s="497" t="str">
        <f>'Descriere indicatori'!B11&amp;". "&amp;'Descriere indicatori'!C11</f>
        <v xml:space="preserve">I8. Studii in extenso apărute în volume colective publicate la edituri de prestigiu internaţional* </v>
      </c>
      <c r="B7" s="497"/>
      <c r="C7" s="497"/>
      <c r="D7" s="497"/>
      <c r="E7" s="497"/>
      <c r="F7" s="497"/>
      <c r="G7" s="497"/>
      <c r="H7" s="497"/>
      <c r="I7" s="497"/>
    </row>
    <row r="8" spans="1:12" ht="15.75" thickBot="1">
      <c r="A8" s="176"/>
      <c r="B8" s="176"/>
      <c r="C8" s="176"/>
      <c r="D8" s="176"/>
      <c r="E8" s="176"/>
      <c r="F8" s="176"/>
      <c r="G8" s="176"/>
      <c r="H8" s="176"/>
      <c r="I8" s="176"/>
    </row>
    <row r="9" spans="1:12" ht="30.75" thickBot="1">
      <c r="A9" s="159" t="s">
        <v>55</v>
      </c>
      <c r="B9" s="160" t="s">
        <v>83</v>
      </c>
      <c r="C9" s="160" t="s">
        <v>52</v>
      </c>
      <c r="D9" s="160" t="s">
        <v>57</v>
      </c>
      <c r="E9" s="160" t="s">
        <v>80</v>
      </c>
      <c r="F9" s="161" t="s">
        <v>87</v>
      </c>
      <c r="G9" s="160" t="s">
        <v>58</v>
      </c>
      <c r="H9" s="160" t="s">
        <v>111</v>
      </c>
      <c r="I9" s="162" t="s">
        <v>90</v>
      </c>
      <c r="K9" s="264" t="s">
        <v>108</v>
      </c>
    </row>
    <row r="10" spans="1:12" ht="195.75" thickBot="1">
      <c r="A10" s="111">
        <v>1</v>
      </c>
      <c r="B10" s="112" t="s">
        <v>283</v>
      </c>
      <c r="C10" s="112" t="s">
        <v>340</v>
      </c>
      <c r="D10" s="112" t="s">
        <v>344</v>
      </c>
      <c r="E10" s="113" t="s">
        <v>341</v>
      </c>
      <c r="F10" s="114">
        <v>2012</v>
      </c>
      <c r="G10" s="114"/>
      <c r="H10" s="114">
        <v>10</v>
      </c>
      <c r="I10" s="324">
        <v>10</v>
      </c>
      <c r="K10" s="265">
        <v>10</v>
      </c>
      <c r="L10" s="380" t="s">
        <v>249</v>
      </c>
    </row>
    <row r="11" spans="1:12" ht="45">
      <c r="A11" s="171">
        <f>A10+1</f>
        <v>2</v>
      </c>
      <c r="B11" s="112" t="s">
        <v>342</v>
      </c>
      <c r="C11" s="117" t="s">
        <v>343</v>
      </c>
      <c r="D11" s="169" t="s">
        <v>345</v>
      </c>
      <c r="E11" s="118" t="s">
        <v>346</v>
      </c>
      <c r="F11" s="119">
        <v>2016</v>
      </c>
      <c r="G11" s="119">
        <v>3</v>
      </c>
      <c r="H11" s="119">
        <v>4</v>
      </c>
      <c r="I11" s="320">
        <v>5</v>
      </c>
      <c r="K11" s="57"/>
    </row>
    <row r="12" spans="1:12">
      <c r="A12" s="171">
        <f t="shared" ref="A12:A18" si="0">A11+1</f>
        <v>3</v>
      </c>
      <c r="B12" s="117"/>
      <c r="C12" s="117"/>
      <c r="D12" s="117"/>
      <c r="E12" s="118"/>
      <c r="F12" s="119"/>
      <c r="G12" s="119"/>
      <c r="H12" s="119"/>
      <c r="I12" s="320"/>
    </row>
    <row r="13" spans="1:12">
      <c r="A13" s="171">
        <f t="shared" si="0"/>
        <v>4</v>
      </c>
      <c r="B13" s="117"/>
      <c r="C13" s="117"/>
      <c r="D13" s="117"/>
      <c r="E13" s="118"/>
      <c r="F13" s="119"/>
      <c r="G13" s="119"/>
      <c r="H13" s="119"/>
      <c r="I13" s="320"/>
    </row>
    <row r="14" spans="1:12">
      <c r="A14" s="171">
        <f t="shared" si="0"/>
        <v>5</v>
      </c>
      <c r="B14" s="117"/>
      <c r="C14" s="117"/>
      <c r="D14" s="117"/>
      <c r="E14" s="118"/>
      <c r="F14" s="119"/>
      <c r="G14" s="119"/>
      <c r="H14" s="119"/>
      <c r="I14" s="320"/>
    </row>
    <row r="15" spans="1:12">
      <c r="A15" s="171">
        <f t="shared" si="0"/>
        <v>6</v>
      </c>
      <c r="B15" s="117"/>
      <c r="C15" s="117"/>
      <c r="D15" s="117"/>
      <c r="E15" s="118"/>
      <c r="F15" s="119"/>
      <c r="G15" s="119"/>
      <c r="H15" s="119"/>
      <c r="I15" s="320"/>
    </row>
    <row r="16" spans="1:12">
      <c r="A16" s="171">
        <f t="shared" si="0"/>
        <v>7</v>
      </c>
      <c r="B16" s="117"/>
      <c r="C16" s="117"/>
      <c r="D16" s="117"/>
      <c r="E16" s="118"/>
      <c r="F16" s="119"/>
      <c r="G16" s="119"/>
      <c r="H16" s="119"/>
      <c r="I16" s="320"/>
    </row>
    <row r="17" spans="1:10">
      <c r="A17" s="171">
        <f t="shared" si="0"/>
        <v>8</v>
      </c>
      <c r="B17" s="117"/>
      <c r="C17" s="117"/>
      <c r="D17" s="117"/>
      <c r="E17" s="118"/>
      <c r="F17" s="119"/>
      <c r="G17" s="119"/>
      <c r="H17" s="119"/>
      <c r="I17" s="320"/>
    </row>
    <row r="18" spans="1:10">
      <c r="A18" s="171">
        <f t="shared" si="0"/>
        <v>9</v>
      </c>
      <c r="B18" s="117"/>
      <c r="C18" s="117"/>
      <c r="D18" s="117"/>
      <c r="E18" s="118"/>
      <c r="F18" s="119"/>
      <c r="G18" s="119"/>
      <c r="H18" s="119"/>
      <c r="I18" s="320"/>
    </row>
    <row r="19" spans="1:10" ht="15.75" thickBot="1">
      <c r="A19" s="127">
        <f>A18+1</f>
        <v>10</v>
      </c>
      <c r="B19" s="122"/>
      <c r="C19" s="122"/>
      <c r="D19" s="122"/>
      <c r="E19" s="123"/>
      <c r="F19" s="124"/>
      <c r="G19" s="124"/>
      <c r="H19" s="124"/>
      <c r="I19" s="321"/>
    </row>
    <row r="20" spans="1:10" ht="16.5" thickBot="1">
      <c r="A20" s="363"/>
      <c r="B20" s="126"/>
      <c r="C20" s="126"/>
      <c r="D20" s="126"/>
      <c r="E20" s="126"/>
      <c r="F20" s="126"/>
      <c r="G20" s="126"/>
      <c r="H20" s="128" t="str">
        <f>"Total "&amp;LEFT(A7,2)</f>
        <v>Total I8</v>
      </c>
      <c r="I20" s="129">
        <f>SUM(I10:I19)</f>
        <v>15</v>
      </c>
      <c r="J20" s="6"/>
    </row>
    <row r="22" spans="1:10"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9" customWidth="1"/>
    <col min="8" max="8" width="10" customWidth="1"/>
    <col min="9" max="10"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row>
    <row r="7" spans="1:12" ht="15.75" customHeight="1">
      <c r="A7" s="497" t="str">
        <f>'Descriere indicatori'!B12&amp;". "&amp;'Descriere indicatori'!C12</f>
        <v xml:space="preserve">I9. Studii in extenso apărute în volume colective publicate la edituri de prestigiu naţional* </v>
      </c>
      <c r="B7" s="497"/>
      <c r="C7" s="497"/>
      <c r="D7" s="497"/>
      <c r="E7" s="497"/>
      <c r="F7" s="497"/>
      <c r="G7" s="497"/>
      <c r="H7" s="497"/>
      <c r="I7" s="497"/>
      <c r="J7" s="190"/>
    </row>
    <row r="8" spans="1:12" ht="16.5" thickBot="1">
      <c r="A8" s="188"/>
      <c r="B8" s="188"/>
      <c r="C8" s="188"/>
      <c r="D8" s="188"/>
      <c r="E8" s="188"/>
      <c r="F8" s="188"/>
      <c r="G8" s="176"/>
      <c r="H8" s="188"/>
      <c r="I8" s="188"/>
      <c r="J8" s="188"/>
    </row>
    <row r="9" spans="1:12" ht="30.75" thickBot="1">
      <c r="A9" s="159" t="s">
        <v>55</v>
      </c>
      <c r="B9" s="160" t="s">
        <v>83</v>
      </c>
      <c r="C9" s="160" t="s">
        <v>56</v>
      </c>
      <c r="D9" s="160" t="s">
        <v>57</v>
      </c>
      <c r="E9" s="160" t="s">
        <v>80</v>
      </c>
      <c r="F9" s="161" t="s">
        <v>87</v>
      </c>
      <c r="G9" s="160" t="s">
        <v>58</v>
      </c>
      <c r="H9" s="160" t="s">
        <v>111</v>
      </c>
      <c r="I9" s="162" t="s">
        <v>90</v>
      </c>
      <c r="K9" s="264" t="s">
        <v>108</v>
      </c>
    </row>
    <row r="10" spans="1:12">
      <c r="A10" s="191">
        <v>1</v>
      </c>
      <c r="B10" s="183"/>
      <c r="C10" s="183"/>
      <c r="D10" s="183"/>
      <c r="E10" s="148"/>
      <c r="F10" s="149"/>
      <c r="G10" s="114"/>
      <c r="H10" s="149"/>
      <c r="I10" s="324"/>
      <c r="K10" s="265">
        <v>7</v>
      </c>
      <c r="L10" s="380" t="s">
        <v>249</v>
      </c>
    </row>
    <row r="11" spans="1:12">
      <c r="A11" s="192">
        <f>A10+1</f>
        <v>2</v>
      </c>
      <c r="B11" s="169"/>
      <c r="C11" s="169"/>
      <c r="D11" s="169"/>
      <c r="E11" s="184"/>
      <c r="F11" s="119"/>
      <c r="G11" s="119"/>
      <c r="H11" s="119"/>
      <c r="I11" s="320"/>
      <c r="K11" s="57"/>
    </row>
    <row r="12" spans="1:12">
      <c r="A12" s="192">
        <f t="shared" ref="A12:A19" si="0">A11+1</f>
        <v>3</v>
      </c>
      <c r="B12" s="169"/>
      <c r="C12" s="117"/>
      <c r="D12" s="169"/>
      <c r="E12" s="184"/>
      <c r="F12" s="119"/>
      <c r="G12" s="119"/>
      <c r="H12" s="119"/>
      <c r="I12" s="320"/>
    </row>
    <row r="13" spans="1:12">
      <c r="A13" s="192">
        <f t="shared" si="0"/>
        <v>4</v>
      </c>
      <c r="B13" s="169"/>
      <c r="C13" s="117"/>
      <c r="D13" s="169"/>
      <c r="E13" s="184"/>
      <c r="F13" s="119"/>
      <c r="G13" s="119"/>
      <c r="H13" s="119"/>
      <c r="I13" s="320"/>
    </row>
    <row r="14" spans="1:12">
      <c r="A14" s="192">
        <f t="shared" si="0"/>
        <v>5</v>
      </c>
      <c r="B14" s="193"/>
      <c r="C14" s="193"/>
      <c r="D14" s="193"/>
      <c r="E14" s="193"/>
      <c r="F14" s="193"/>
      <c r="G14" s="119"/>
      <c r="H14" s="193"/>
      <c r="I14" s="331"/>
    </row>
    <row r="15" spans="1:12">
      <c r="A15" s="192">
        <f t="shared" si="0"/>
        <v>6</v>
      </c>
      <c r="B15" s="193"/>
      <c r="C15" s="193"/>
      <c r="D15" s="193"/>
      <c r="E15" s="193"/>
      <c r="F15" s="193"/>
      <c r="G15" s="119"/>
      <c r="H15" s="193"/>
      <c r="I15" s="331"/>
    </row>
    <row r="16" spans="1:12">
      <c r="A16" s="192">
        <f t="shared" si="0"/>
        <v>7</v>
      </c>
      <c r="B16" s="193"/>
      <c r="C16" s="193"/>
      <c r="D16" s="193"/>
      <c r="E16" s="193"/>
      <c r="F16" s="193"/>
      <c r="G16" s="119"/>
      <c r="H16" s="193"/>
      <c r="I16" s="331"/>
    </row>
    <row r="17" spans="1:10">
      <c r="A17" s="192">
        <f t="shared" si="0"/>
        <v>8</v>
      </c>
      <c r="B17" s="193"/>
      <c r="C17" s="193"/>
      <c r="D17" s="193"/>
      <c r="E17" s="193"/>
      <c r="F17" s="193"/>
      <c r="G17" s="119"/>
      <c r="H17" s="193"/>
      <c r="I17" s="331"/>
    </row>
    <row r="18" spans="1:10">
      <c r="A18" s="192">
        <f t="shared" si="0"/>
        <v>9</v>
      </c>
      <c r="B18" s="193"/>
      <c r="C18" s="193"/>
      <c r="D18" s="193"/>
      <c r="E18" s="193"/>
      <c r="F18" s="193"/>
      <c r="G18" s="119"/>
      <c r="H18" s="193"/>
      <c r="I18" s="331"/>
    </row>
    <row r="19" spans="1:10" ht="15.75" thickBot="1">
      <c r="A19" s="154">
        <f t="shared" si="0"/>
        <v>10</v>
      </c>
      <c r="B19" s="194"/>
      <c r="C19" s="194"/>
      <c r="D19" s="194"/>
      <c r="E19" s="194"/>
      <c r="F19" s="194"/>
      <c r="G19" s="124"/>
      <c r="H19" s="194"/>
      <c r="I19" s="332"/>
    </row>
    <row r="20" spans="1:10" s="189" customFormat="1" ht="16.5" thickBot="1">
      <c r="A20" s="363"/>
      <c r="B20" s="126"/>
      <c r="C20" s="126"/>
      <c r="D20" s="126"/>
      <c r="E20" s="126"/>
      <c r="F20" s="126"/>
      <c r="G20" s="126"/>
      <c r="H20" s="128" t="str">
        <f>"Total "&amp;LEFT(A7,2)</f>
        <v>Total I9</v>
      </c>
      <c r="I20" s="129">
        <f>SUM(I10:I19)</f>
        <v>0</v>
      </c>
      <c r="J20" s="6"/>
    </row>
    <row r="22" spans="1:10"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7" workbookViewId="0">
      <selection activeCell="R10" sqref="R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row>
    <row r="7" spans="1:12" ht="39" customHeight="1">
      <c r="A7" s="497" t="str">
        <f>'Descriere indicatori'!B13&amp;". "&amp;'Descriere indicatori'!C13</f>
        <v xml:space="preserve">I10. Studii in extenso apărute în volume colective publicate la edituri recunoscute în domeniu*, precum şi studiile aferente proiectelor* </v>
      </c>
      <c r="B7" s="497"/>
      <c r="C7" s="497"/>
      <c r="D7" s="497"/>
      <c r="E7" s="497"/>
      <c r="F7" s="497"/>
      <c r="G7" s="497"/>
      <c r="H7" s="497"/>
      <c r="I7" s="497"/>
    </row>
    <row r="8" spans="1:12" s="189" customFormat="1" ht="17.25" customHeight="1" thickBot="1">
      <c r="A8" s="38"/>
      <c r="B8" s="188"/>
      <c r="C8" s="188"/>
      <c r="D8" s="188"/>
      <c r="E8" s="188"/>
      <c r="F8" s="188"/>
      <c r="G8" s="188"/>
      <c r="H8" s="188"/>
      <c r="I8" s="188"/>
    </row>
    <row r="9" spans="1:12" ht="30.75" thickBot="1">
      <c r="A9" s="159" t="s">
        <v>55</v>
      </c>
      <c r="B9" s="160" t="s">
        <v>83</v>
      </c>
      <c r="C9" s="160" t="s">
        <v>56</v>
      </c>
      <c r="D9" s="160" t="s">
        <v>57</v>
      </c>
      <c r="E9" s="160" t="s">
        <v>80</v>
      </c>
      <c r="F9" s="161" t="s">
        <v>87</v>
      </c>
      <c r="G9" s="160" t="s">
        <v>58</v>
      </c>
      <c r="H9" s="160" t="s">
        <v>111</v>
      </c>
      <c r="I9" s="162" t="s">
        <v>90</v>
      </c>
      <c r="K9" s="264" t="s">
        <v>108</v>
      </c>
    </row>
    <row r="10" spans="1:12" ht="165">
      <c r="A10" s="191">
        <v>1</v>
      </c>
      <c r="B10" s="475" t="s">
        <v>283</v>
      </c>
      <c r="C10" s="148" t="s">
        <v>347</v>
      </c>
      <c r="D10" s="239" t="s">
        <v>352</v>
      </c>
      <c r="E10" s="166" t="s">
        <v>348</v>
      </c>
      <c r="F10" s="148" t="s">
        <v>349</v>
      </c>
      <c r="G10" s="148"/>
      <c r="H10" s="148" t="s">
        <v>520</v>
      </c>
      <c r="I10" s="333">
        <v>5</v>
      </c>
      <c r="J10" s="203"/>
      <c r="K10" s="265" t="s">
        <v>160</v>
      </c>
      <c r="L10" s="380" t="s">
        <v>250</v>
      </c>
    </row>
    <row r="11" spans="1:12" ht="60">
      <c r="A11" s="240">
        <f>A10+1</f>
        <v>2</v>
      </c>
      <c r="B11" s="145" t="s">
        <v>283</v>
      </c>
      <c r="C11" s="170" t="s">
        <v>350</v>
      </c>
      <c r="D11" s="118" t="s">
        <v>351</v>
      </c>
      <c r="E11" s="41" t="s">
        <v>353</v>
      </c>
      <c r="F11" s="170" t="s">
        <v>354</v>
      </c>
      <c r="G11" s="170"/>
      <c r="H11" s="170" t="s">
        <v>318</v>
      </c>
      <c r="I11" s="325">
        <v>5</v>
      </c>
      <c r="J11" s="203"/>
      <c r="K11" s="57"/>
      <c r="L11" s="380" t="s">
        <v>251</v>
      </c>
    </row>
    <row r="12" spans="1:12" ht="90">
      <c r="A12" s="240">
        <f t="shared" ref="A12:A19" si="0">A11+1</f>
        <v>3</v>
      </c>
      <c r="B12" s="145" t="s">
        <v>283</v>
      </c>
      <c r="C12" s="145" t="s">
        <v>355</v>
      </c>
      <c r="D12" s="145" t="s">
        <v>356</v>
      </c>
      <c r="E12" s="41" t="s">
        <v>357</v>
      </c>
      <c r="F12" s="119">
        <v>2010</v>
      </c>
      <c r="G12" s="119"/>
      <c r="H12" s="119">
        <v>6</v>
      </c>
      <c r="I12" s="320">
        <v>5</v>
      </c>
    </row>
    <row r="13" spans="1:12" ht="60">
      <c r="A13" s="240">
        <f t="shared" si="0"/>
        <v>4</v>
      </c>
      <c r="B13" s="144" t="s">
        <v>283</v>
      </c>
      <c r="C13" s="118" t="s">
        <v>358</v>
      </c>
      <c r="D13" s="145" t="s">
        <v>359</v>
      </c>
      <c r="E13" s="41" t="s">
        <v>360</v>
      </c>
      <c r="F13" s="119">
        <v>2005</v>
      </c>
      <c r="G13" s="119"/>
      <c r="H13" s="119">
        <v>14</v>
      </c>
      <c r="I13" s="320">
        <v>5</v>
      </c>
    </row>
    <row r="14" spans="1:12">
      <c r="A14" s="240">
        <f t="shared" si="0"/>
        <v>5</v>
      </c>
      <c r="B14" s="145"/>
      <c r="C14" s="118"/>
      <c r="D14" s="118"/>
      <c r="E14" s="184"/>
      <c r="F14" s="119"/>
      <c r="G14" s="119"/>
      <c r="H14" s="119"/>
      <c r="I14" s="320"/>
    </row>
    <row r="15" spans="1:12">
      <c r="A15" s="240">
        <f t="shared" si="0"/>
        <v>6</v>
      </c>
      <c r="B15" s="169"/>
      <c r="C15" s="169"/>
      <c r="D15" s="169"/>
      <c r="E15" s="184"/>
      <c r="F15" s="119"/>
      <c r="G15" s="119"/>
      <c r="H15" s="119"/>
      <c r="I15" s="320"/>
    </row>
    <row r="16" spans="1:12">
      <c r="A16" s="240">
        <f t="shared" si="0"/>
        <v>7</v>
      </c>
      <c r="B16" s="169"/>
      <c r="C16" s="117"/>
      <c r="D16" s="169"/>
      <c r="E16" s="184"/>
      <c r="F16" s="119"/>
      <c r="G16" s="119"/>
      <c r="H16" s="119"/>
      <c r="I16" s="320"/>
    </row>
    <row r="17" spans="1:9">
      <c r="A17" s="240">
        <f t="shared" si="0"/>
        <v>8</v>
      </c>
      <c r="B17" s="169"/>
      <c r="C17" s="117"/>
      <c r="D17" s="169"/>
      <c r="E17" s="184"/>
      <c r="F17" s="119"/>
      <c r="G17" s="119"/>
      <c r="H17" s="119"/>
      <c r="I17" s="320"/>
    </row>
    <row r="18" spans="1:9">
      <c r="A18" s="240">
        <f t="shared" si="0"/>
        <v>9</v>
      </c>
      <c r="B18" s="184"/>
      <c r="C18" s="41"/>
      <c r="D18" s="41"/>
      <c r="E18" s="41"/>
      <c r="F18" s="119"/>
      <c r="G18" s="119"/>
      <c r="H18" s="119"/>
      <c r="I18" s="320"/>
    </row>
    <row r="19" spans="1:9" ht="15.75" thickBot="1">
      <c r="A19" s="241">
        <f t="shared" si="0"/>
        <v>10</v>
      </c>
      <c r="B19" s="155"/>
      <c r="C19" s="123"/>
      <c r="D19" s="123"/>
      <c r="E19" s="186"/>
      <c r="F19" s="124"/>
      <c r="G19" s="124"/>
      <c r="H19" s="124"/>
      <c r="I19" s="321"/>
    </row>
    <row r="20" spans="1:9" ht="15.75" thickBot="1">
      <c r="A20" s="363"/>
      <c r="B20" s="242"/>
      <c r="C20" s="153"/>
      <c r="D20" s="187"/>
      <c r="E20" s="187"/>
      <c r="F20" s="187"/>
      <c r="G20" s="187"/>
      <c r="H20" s="128" t="str">
        <f>"Total "&amp;LEFT(A7,3)</f>
        <v>Total I10</v>
      </c>
      <c r="I20" s="243">
        <f>SUM(I10:I19)</f>
        <v>20</v>
      </c>
    </row>
    <row r="21" spans="1:9">
      <c r="A21" s="22"/>
      <c r="B21" s="16"/>
      <c r="C21" s="18"/>
      <c r="D21" s="22"/>
    </row>
    <row r="22" spans="1:9"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row r="23" spans="1:9" ht="48" customHeight="1">
      <c r="A23"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96"/>
      <c r="C23" s="496"/>
      <c r="D23" s="496"/>
      <c r="E23" s="496"/>
      <c r="F23" s="496"/>
      <c r="G23" s="496"/>
      <c r="H23" s="496"/>
      <c r="I23" s="496"/>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19" workbookViewId="0">
      <selection activeCell="K16" sqref="K16"/>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9" customWidth="1"/>
    <col min="8" max="8" width="9.7109375" customWidth="1"/>
  </cols>
  <sheetData>
    <row r="1" spans="1:11" ht="15.75">
      <c r="A1" s="258" t="str">
        <f>'Date initiale'!C3</f>
        <v>Universitatea de Arhitectură și Urbanism "Ion Mincu" București</v>
      </c>
      <c r="B1" s="258"/>
      <c r="C1" s="258"/>
      <c r="D1" s="17"/>
    </row>
    <row r="2" spans="1:11" ht="15.75">
      <c r="A2" s="258" t="str">
        <f>'Date initiale'!B4&amp;" "&amp;'Date initiale'!C4</f>
        <v>Facultatea ARHITECTURA</v>
      </c>
      <c r="B2" s="258"/>
      <c r="C2" s="258"/>
      <c r="D2" s="17"/>
    </row>
    <row r="3" spans="1:11" ht="15.75">
      <c r="A3" s="258" t="str">
        <f>'Date initiale'!B5&amp;" "&amp;'Date initiale'!C5</f>
        <v>Departamentul Sinteza Proiectarii de Arhitectura</v>
      </c>
      <c r="B3" s="258"/>
      <c r="C3" s="258"/>
      <c r="D3" s="17"/>
    </row>
    <row r="4" spans="1:11">
      <c r="A4" s="126" t="str">
        <f>'Date initiale'!C6&amp;", "&amp;'Date initiale'!C7</f>
        <v>MITRACHE ANCA, Profesor universitar, pozitia 12</v>
      </c>
      <c r="B4" s="126"/>
      <c r="C4" s="126"/>
    </row>
    <row r="5" spans="1:11" s="189" customFormat="1">
      <c r="A5" s="126"/>
      <c r="B5" s="126"/>
      <c r="C5" s="126"/>
    </row>
    <row r="6" spans="1:11" ht="15.75">
      <c r="A6" s="494" t="s">
        <v>110</v>
      </c>
      <c r="B6" s="494"/>
      <c r="C6" s="494"/>
      <c r="D6" s="494"/>
      <c r="E6" s="494"/>
      <c r="F6" s="494"/>
      <c r="G6" s="494"/>
      <c r="H6" s="494"/>
      <c r="I6" s="39"/>
      <c r="J6" s="39"/>
    </row>
    <row r="7" spans="1:11" ht="48" customHeight="1">
      <c r="A7" s="49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97"/>
      <c r="C7" s="497"/>
      <c r="D7" s="497"/>
      <c r="E7" s="497"/>
      <c r="F7" s="497"/>
      <c r="G7" s="497"/>
      <c r="H7" s="497"/>
      <c r="I7" s="190"/>
      <c r="J7" s="190"/>
    </row>
    <row r="8" spans="1:11" ht="21.75" customHeight="1" thickBot="1">
      <c r="A8" s="61"/>
      <c r="B8" s="61"/>
      <c r="C8" s="61"/>
      <c r="D8" s="61"/>
      <c r="E8" s="61"/>
      <c r="F8" s="61"/>
      <c r="G8" s="61"/>
      <c r="H8" s="61"/>
    </row>
    <row r="9" spans="1:11" ht="30.75" thickBot="1">
      <c r="A9" s="159" t="s">
        <v>55</v>
      </c>
      <c r="B9" s="219" t="s">
        <v>83</v>
      </c>
      <c r="C9" s="219" t="s">
        <v>136</v>
      </c>
      <c r="D9" s="219" t="s">
        <v>137</v>
      </c>
      <c r="E9" s="219" t="s">
        <v>75</v>
      </c>
      <c r="F9" s="219" t="s">
        <v>76</v>
      </c>
      <c r="G9" s="233" t="s">
        <v>135</v>
      </c>
      <c r="H9" s="238" t="s">
        <v>147</v>
      </c>
      <c r="J9" s="264" t="s">
        <v>108</v>
      </c>
    </row>
    <row r="10" spans="1:11" ht="126">
      <c r="A10" s="204">
        <v>1</v>
      </c>
      <c r="B10" s="211" t="s">
        <v>283</v>
      </c>
      <c r="C10" s="30" t="s">
        <v>522</v>
      </c>
      <c r="D10" s="130" t="s">
        <v>368</v>
      </c>
      <c r="E10" s="205">
        <v>2012</v>
      </c>
      <c r="F10" s="476" t="s">
        <v>601</v>
      </c>
      <c r="G10" s="387" t="s">
        <v>348</v>
      </c>
      <c r="H10" s="388">
        <v>10</v>
      </c>
      <c r="J10" s="265" t="s">
        <v>253</v>
      </c>
      <c r="K10" s="380" t="s">
        <v>256</v>
      </c>
    </row>
    <row r="11" spans="1:11" s="189" customFormat="1" ht="47.25">
      <c r="A11" s="204">
        <v>2</v>
      </c>
      <c r="B11" s="211" t="s">
        <v>283</v>
      </c>
      <c r="C11" s="30" t="s">
        <v>521</v>
      </c>
      <c r="D11" s="130" t="s">
        <v>368</v>
      </c>
      <c r="E11" s="205">
        <v>2014</v>
      </c>
      <c r="F11" s="476" t="s">
        <v>602</v>
      </c>
      <c r="G11" s="387" t="s">
        <v>515</v>
      </c>
      <c r="H11" s="388">
        <v>10</v>
      </c>
      <c r="J11" s="265"/>
      <c r="K11" s="380"/>
    </row>
    <row r="12" spans="1:11" ht="60">
      <c r="A12" s="207">
        <v>3</v>
      </c>
      <c r="B12" s="211" t="s">
        <v>283</v>
      </c>
      <c r="C12" s="133" t="s">
        <v>523</v>
      </c>
      <c r="D12" s="133" t="s">
        <v>368</v>
      </c>
      <c r="E12" s="64">
        <v>2015</v>
      </c>
      <c r="F12" s="208" t="s">
        <v>603</v>
      </c>
      <c r="G12" s="30" t="s">
        <v>365</v>
      </c>
      <c r="H12" s="325">
        <v>10</v>
      </c>
      <c r="J12" s="265" t="s">
        <v>254</v>
      </c>
    </row>
    <row r="13" spans="1:11" s="189" customFormat="1" ht="60">
      <c r="A13" s="207">
        <v>4</v>
      </c>
      <c r="B13" s="211" t="s">
        <v>283</v>
      </c>
      <c r="C13" s="133" t="s">
        <v>524</v>
      </c>
      <c r="D13" s="133" t="s">
        <v>368</v>
      </c>
      <c r="E13" s="64">
        <v>2016</v>
      </c>
      <c r="F13" s="208" t="s">
        <v>604</v>
      </c>
      <c r="G13" s="30" t="s">
        <v>380</v>
      </c>
      <c r="H13" s="325">
        <v>10</v>
      </c>
      <c r="J13" s="265"/>
    </row>
    <row r="14" spans="1:11" ht="30">
      <c r="A14" s="207">
        <v>5</v>
      </c>
      <c r="B14" s="211" t="s">
        <v>283</v>
      </c>
      <c r="C14" s="21" t="s">
        <v>366</v>
      </c>
      <c r="D14" s="211" t="s">
        <v>368</v>
      </c>
      <c r="E14" s="211" t="s">
        <v>545</v>
      </c>
      <c r="F14" s="212" t="s">
        <v>605</v>
      </c>
      <c r="G14" s="213" t="s">
        <v>367</v>
      </c>
      <c r="H14" s="339">
        <f>13*10</f>
        <v>130</v>
      </c>
      <c r="I14" s="25"/>
      <c r="J14" s="265" t="s">
        <v>255</v>
      </c>
    </row>
    <row r="15" spans="1:11" ht="75">
      <c r="A15" s="207">
        <v>6</v>
      </c>
      <c r="B15" s="211" t="s">
        <v>283</v>
      </c>
      <c r="C15" s="133" t="s">
        <v>600</v>
      </c>
      <c r="D15" s="133" t="s">
        <v>370</v>
      </c>
      <c r="E15" s="133">
        <v>2015</v>
      </c>
      <c r="F15" s="208" t="s">
        <v>369</v>
      </c>
      <c r="G15" s="209"/>
      <c r="H15" s="325">
        <v>6</v>
      </c>
      <c r="I15" s="25"/>
    </row>
    <row r="16" spans="1:11" s="189" customFormat="1" ht="45">
      <c r="A16" s="207">
        <v>7</v>
      </c>
      <c r="B16" s="133" t="s">
        <v>283</v>
      </c>
      <c r="C16" s="133" t="s">
        <v>371</v>
      </c>
      <c r="D16" s="133" t="s">
        <v>370</v>
      </c>
      <c r="E16" s="133">
        <v>2012</v>
      </c>
      <c r="F16" s="208" t="s">
        <v>372</v>
      </c>
      <c r="G16" s="209"/>
      <c r="H16" s="325">
        <v>6</v>
      </c>
    </row>
    <row r="17" spans="1:9" s="189" customFormat="1" ht="30">
      <c r="A17" s="207">
        <v>8</v>
      </c>
      <c r="B17" s="133" t="s">
        <v>283</v>
      </c>
      <c r="C17" s="133" t="s">
        <v>525</v>
      </c>
      <c r="D17" s="133" t="s">
        <v>368</v>
      </c>
      <c r="E17" s="133">
        <v>2015</v>
      </c>
      <c r="F17" s="208" t="s">
        <v>605</v>
      </c>
      <c r="G17" s="209" t="s">
        <v>374</v>
      </c>
      <c r="H17" s="325">
        <v>10</v>
      </c>
      <c r="I17" s="25"/>
    </row>
    <row r="18" spans="1:9" s="189" customFormat="1" ht="30">
      <c r="A18" s="207">
        <v>9</v>
      </c>
      <c r="B18" s="133" t="s">
        <v>283</v>
      </c>
      <c r="C18" s="133" t="s">
        <v>526</v>
      </c>
      <c r="D18" s="133" t="s">
        <v>368</v>
      </c>
      <c r="E18" s="133">
        <v>2015</v>
      </c>
      <c r="F18" s="208" t="s">
        <v>605</v>
      </c>
      <c r="G18" s="209" t="s">
        <v>375</v>
      </c>
      <c r="H18" s="325">
        <v>10</v>
      </c>
    </row>
    <row r="19" spans="1:9" s="189" customFormat="1" ht="75.75" thickBot="1">
      <c r="A19" s="207">
        <v>10</v>
      </c>
      <c r="B19" s="140" t="s">
        <v>283</v>
      </c>
      <c r="C19" s="140" t="s">
        <v>381</v>
      </c>
      <c r="D19" s="140" t="s">
        <v>382</v>
      </c>
      <c r="E19" s="140">
        <v>2016</v>
      </c>
      <c r="F19" s="228" t="s">
        <v>416</v>
      </c>
      <c r="G19" s="460"/>
      <c r="H19" s="340">
        <v>6</v>
      </c>
      <c r="I19" s="25"/>
    </row>
    <row r="20" spans="1:9" ht="15.75" thickBot="1">
      <c r="A20" s="361"/>
      <c r="B20" s="216"/>
      <c r="C20" s="216"/>
      <c r="D20" s="216"/>
      <c r="E20" s="216"/>
      <c r="F20" s="217"/>
      <c r="G20" s="455" t="str">
        <f>"Total "&amp;LEFT(A7,4)</f>
        <v>Total I11b</v>
      </c>
      <c r="H20" s="459">
        <f>SUM(H10:H19)</f>
        <v>208</v>
      </c>
    </row>
    <row r="21" spans="1:9" ht="15.75">
      <c r="A21" s="29"/>
      <c r="B21" s="29"/>
      <c r="C21" s="29"/>
      <c r="D21" s="29"/>
      <c r="E21" s="29"/>
      <c r="F21" s="29"/>
      <c r="G21" s="29"/>
      <c r="H21" s="2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8"/>
  <sheetViews>
    <sheetView topLeftCell="A7" workbookViewId="0">
      <selection activeCell="L14" sqref="L14"/>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c r="J6" s="39"/>
    </row>
    <row r="7" spans="1:12" ht="39" customHeight="1">
      <c r="A7" s="49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97"/>
      <c r="C7" s="497"/>
      <c r="D7" s="497"/>
      <c r="E7" s="497"/>
      <c r="F7" s="497"/>
      <c r="G7" s="497"/>
      <c r="H7" s="497"/>
      <c r="I7" s="497"/>
      <c r="J7" s="38"/>
    </row>
    <row r="8" spans="1:12" ht="19.5" customHeight="1" thickBot="1">
      <c r="A8" s="63"/>
      <c r="B8" s="63"/>
      <c r="C8" s="63"/>
      <c r="D8" s="63"/>
      <c r="E8" s="63"/>
      <c r="F8" s="63"/>
      <c r="G8" s="63"/>
      <c r="H8" s="63"/>
      <c r="I8" s="63"/>
      <c r="J8" s="38"/>
    </row>
    <row r="9" spans="1:12" ht="63" customHeight="1" thickBot="1">
      <c r="A9" s="230" t="s">
        <v>55</v>
      </c>
      <c r="B9" s="231" t="s">
        <v>83</v>
      </c>
      <c r="C9" s="232" t="s">
        <v>52</v>
      </c>
      <c r="D9" s="232" t="s">
        <v>134</v>
      </c>
      <c r="E9" s="231" t="s">
        <v>87</v>
      </c>
      <c r="F9" s="232" t="s">
        <v>53</v>
      </c>
      <c r="G9" s="232" t="s">
        <v>79</v>
      </c>
      <c r="H9" s="231" t="s">
        <v>54</v>
      </c>
      <c r="I9" s="238" t="s">
        <v>147</v>
      </c>
      <c r="J9" s="2"/>
      <c r="K9" s="264" t="s">
        <v>108</v>
      </c>
    </row>
    <row r="10" spans="1:12" ht="173.25">
      <c r="A10" s="66">
        <v>1</v>
      </c>
      <c r="B10" s="30" t="s">
        <v>283</v>
      </c>
      <c r="C10" s="30" t="s">
        <v>361</v>
      </c>
      <c r="D10" s="52" t="s">
        <v>362</v>
      </c>
      <c r="E10" s="64">
        <v>2012</v>
      </c>
      <c r="F10" s="65" t="s">
        <v>363</v>
      </c>
      <c r="G10" s="30" t="s">
        <v>348</v>
      </c>
      <c r="H10" s="30"/>
      <c r="I10" s="334">
        <v>5</v>
      </c>
      <c r="K10" s="265" t="s">
        <v>161</v>
      </c>
      <c r="L10" s="380" t="s">
        <v>252</v>
      </c>
    </row>
    <row r="11" spans="1:12" ht="110.25">
      <c r="A11" s="67">
        <f>A10+1</f>
        <v>2</v>
      </c>
      <c r="B11" s="30" t="s">
        <v>283</v>
      </c>
      <c r="C11" s="30" t="s">
        <v>361</v>
      </c>
      <c r="D11" s="52" t="s">
        <v>364</v>
      </c>
      <c r="E11" s="64">
        <v>2015</v>
      </c>
      <c r="F11" s="65" t="s">
        <v>363</v>
      </c>
      <c r="G11" s="30" t="s">
        <v>365</v>
      </c>
      <c r="H11" s="30"/>
      <c r="I11" s="334">
        <v>5</v>
      </c>
      <c r="K11" s="57"/>
    </row>
    <row r="12" spans="1:12" s="189" customFormat="1" ht="94.5">
      <c r="A12" s="67"/>
      <c r="B12" s="30" t="s">
        <v>283</v>
      </c>
      <c r="C12" s="30" t="s">
        <v>361</v>
      </c>
      <c r="D12" s="52" t="s">
        <v>379</v>
      </c>
      <c r="E12" s="64">
        <v>2016</v>
      </c>
      <c r="F12" s="65" t="s">
        <v>363</v>
      </c>
      <c r="G12" s="30" t="s">
        <v>380</v>
      </c>
      <c r="H12" s="30"/>
      <c r="I12" s="334">
        <v>5</v>
      </c>
      <c r="K12" s="57"/>
    </row>
    <row r="13" spans="1:12" ht="94.5">
      <c r="A13" s="67">
        <f>A11+1</f>
        <v>3</v>
      </c>
      <c r="B13" s="30" t="s">
        <v>283</v>
      </c>
      <c r="C13" s="30" t="s">
        <v>373</v>
      </c>
      <c r="D13" s="52" t="s">
        <v>385</v>
      </c>
      <c r="E13" s="64">
        <v>2012</v>
      </c>
      <c r="F13" s="65" t="s">
        <v>383</v>
      </c>
      <c r="G13" s="389" t="s">
        <v>384</v>
      </c>
      <c r="H13" s="30"/>
      <c r="I13" s="334">
        <v>10</v>
      </c>
      <c r="K13" s="189"/>
    </row>
    <row r="14" spans="1:12" s="189" customFormat="1" ht="220.5">
      <c r="A14" s="67"/>
      <c r="B14" s="30" t="s">
        <v>283</v>
      </c>
      <c r="C14" s="30" t="s">
        <v>386</v>
      </c>
      <c r="D14" s="52" t="s">
        <v>388</v>
      </c>
      <c r="E14" s="64">
        <v>2012</v>
      </c>
      <c r="F14" s="65" t="s">
        <v>387</v>
      </c>
      <c r="G14" s="389" t="s">
        <v>389</v>
      </c>
      <c r="H14" s="30"/>
      <c r="I14" s="334">
        <v>10</v>
      </c>
    </row>
    <row r="15" spans="1:12" ht="78.75">
      <c r="A15" s="67">
        <f>A13+1</f>
        <v>4</v>
      </c>
      <c r="B15" s="30" t="s">
        <v>283</v>
      </c>
      <c r="C15" s="409" t="s">
        <v>597</v>
      </c>
      <c r="D15" s="410" t="s">
        <v>599</v>
      </c>
      <c r="E15" s="411">
        <v>2012</v>
      </c>
      <c r="F15" s="412" t="s">
        <v>394</v>
      </c>
      <c r="G15" s="410" t="s">
        <v>598</v>
      </c>
      <c r="H15" s="410">
        <v>2</v>
      </c>
      <c r="I15" s="413">
        <v>10</v>
      </c>
      <c r="J15" s="414"/>
    </row>
    <row r="16" spans="1:12" ht="15.75">
      <c r="A16" s="67">
        <f t="shared" ref="A16:A21" si="0">A15+1</f>
        <v>5</v>
      </c>
      <c r="B16" s="21"/>
      <c r="C16" s="21"/>
      <c r="D16" s="21"/>
      <c r="E16" s="386"/>
      <c r="F16" s="21"/>
      <c r="G16" s="21"/>
      <c r="H16" s="21"/>
      <c r="I16" s="335"/>
    </row>
    <row r="17" spans="1:10" ht="15.75">
      <c r="A17" s="67">
        <f t="shared" si="0"/>
        <v>6</v>
      </c>
      <c r="B17" s="20"/>
      <c r="C17" s="21"/>
      <c r="D17" s="21"/>
      <c r="E17" s="20"/>
      <c r="F17" s="20"/>
      <c r="G17" s="20"/>
      <c r="H17" s="20"/>
      <c r="I17" s="335"/>
    </row>
    <row r="18" spans="1:10" ht="15.75">
      <c r="A18" s="67">
        <f t="shared" si="0"/>
        <v>7</v>
      </c>
      <c r="B18" s="20"/>
      <c r="C18" s="20"/>
      <c r="D18" s="21"/>
      <c r="E18" s="20"/>
      <c r="F18" s="20"/>
      <c r="G18" s="21"/>
      <c r="H18" s="20"/>
      <c r="I18" s="335"/>
    </row>
    <row r="19" spans="1:10" ht="15.75">
      <c r="A19" s="67">
        <f t="shared" si="0"/>
        <v>8</v>
      </c>
      <c r="B19" s="21"/>
      <c r="C19" s="21"/>
      <c r="D19" s="21"/>
      <c r="E19" s="20"/>
      <c r="F19" s="20"/>
      <c r="G19" s="21"/>
      <c r="H19" s="20"/>
      <c r="I19" s="335"/>
    </row>
    <row r="20" spans="1:10" ht="15.75">
      <c r="A20" s="67">
        <f t="shared" si="0"/>
        <v>9</v>
      </c>
      <c r="B20" s="21"/>
      <c r="C20" s="21"/>
      <c r="D20" s="21"/>
      <c r="E20" s="21"/>
      <c r="F20" s="28"/>
      <c r="G20" s="23"/>
      <c r="H20" s="21"/>
      <c r="I20" s="336"/>
      <c r="J20" s="24"/>
    </row>
    <row r="21" spans="1:10" ht="16.5" thickBot="1">
      <c r="A21" s="68">
        <f t="shared" si="0"/>
        <v>10</v>
      </c>
      <c r="B21" s="51"/>
      <c r="C21" s="69"/>
      <c r="D21" s="51"/>
      <c r="E21" s="51"/>
      <c r="F21" s="69"/>
      <c r="G21" s="69"/>
      <c r="H21" s="69"/>
      <c r="I21" s="337"/>
    </row>
    <row r="22" spans="1:10" ht="16.5" thickBot="1">
      <c r="A22" s="362"/>
      <c r="C22" s="22"/>
      <c r="D22" s="26"/>
      <c r="E22" s="18"/>
      <c r="H22" s="128" t="str">
        <f>"Total "&amp;LEFT(A7,4)</f>
        <v>Total I11a</v>
      </c>
      <c r="I22" s="384">
        <f>SUM(I10:I21)</f>
        <v>45</v>
      </c>
      <c r="J22">
        <v>35</v>
      </c>
    </row>
    <row r="23" spans="1:10" ht="15.75">
      <c r="A23" s="55"/>
      <c r="C23" s="22"/>
      <c r="D23" s="27"/>
      <c r="E23" s="18"/>
    </row>
    <row r="24" spans="1:10">
      <c r="C24" s="22"/>
      <c r="D24" s="27"/>
      <c r="E24" s="18"/>
      <c r="F24" s="22"/>
      <c r="G24" s="22"/>
    </row>
    <row r="25" spans="1:10">
      <c r="C25" s="22"/>
      <c r="D25" s="26"/>
      <c r="E25" s="18"/>
      <c r="F25" s="22"/>
      <c r="G25" s="22"/>
    </row>
    <row r="26" spans="1:10">
      <c r="C26" s="22"/>
      <c r="D26" s="26"/>
      <c r="E26" s="18"/>
      <c r="F26" s="22"/>
      <c r="G26" s="22"/>
    </row>
    <row r="27" spans="1:10">
      <c r="C27" s="22"/>
      <c r="D27" s="26"/>
      <c r="E27" s="18"/>
      <c r="F27" s="22"/>
      <c r="G27" s="22"/>
    </row>
    <row r="28" spans="1:10">
      <c r="C28" s="22"/>
      <c r="D28" s="16"/>
      <c r="E28" s="18"/>
      <c r="F28" s="22"/>
      <c r="G28" s="22"/>
    </row>
  </sheetData>
  <mergeCells count="2">
    <mergeCell ref="A7:I7"/>
    <mergeCell ref="A6:I6"/>
  </mergeCells>
  <phoneticPr fontId="0" type="noConversion"/>
  <hyperlinks>
    <hyperlink ref="G13" r:id="rId1" xr:uid="{00000000-0004-0000-0F00-000000000000}"/>
    <hyperlink ref="G14" r:id="rId2" xr:uid="{00000000-0004-0000-0F00-000001000000}"/>
  </hyperlinks>
  <printOptions horizontalCentered="1"/>
  <pageMargins left="0.74803149606299213" right="0.74803149606299213" top="0.78740157480314965" bottom="0.59055118110236227" header="0.31496062992125984" footer="0.31496062992125984"/>
  <pageSetup paperSize="9" orientation="landscape"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9"/>
  <sheetViews>
    <sheetView topLeftCell="A13" workbookViewId="0">
      <selection activeCell="D22" sqref="D22"/>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8" t="str">
        <f>'Date initiale'!C3</f>
        <v>Universitatea de Arhitectură și Urbanism "Ion Mincu" București</v>
      </c>
      <c r="B1" s="258"/>
      <c r="C1" s="258"/>
    </row>
    <row r="2" spans="1:10">
      <c r="A2" s="258" t="str">
        <f>'Date initiale'!B4&amp;" "&amp;'Date initiale'!C4</f>
        <v>Facultatea ARHITECTURA</v>
      </c>
      <c r="B2" s="258"/>
      <c r="C2" s="258"/>
    </row>
    <row r="3" spans="1:10">
      <c r="A3" s="258" t="str">
        <f>'Date initiale'!B5&amp;" "&amp;'Date initiale'!C5</f>
        <v>Departamentul Sinteza Proiectarii de Arhitectura</v>
      </c>
      <c r="B3" s="258"/>
      <c r="C3" s="258"/>
    </row>
    <row r="4" spans="1:10">
      <c r="A4" s="126" t="str">
        <f>'Date initiale'!C6&amp;", "&amp;'Date initiale'!C7</f>
        <v>MITRACHE ANCA, Profesor universitar, pozitia 12</v>
      </c>
      <c r="B4" s="126"/>
      <c r="C4" s="126"/>
    </row>
    <row r="5" spans="1:10" s="189" customFormat="1">
      <c r="A5" s="126"/>
      <c r="B5" s="126"/>
      <c r="C5" s="126"/>
    </row>
    <row r="6" spans="1:10" ht="15.75">
      <c r="A6" s="499" t="s">
        <v>110</v>
      </c>
      <c r="B6" s="499"/>
      <c r="C6" s="499"/>
      <c r="D6" s="499"/>
      <c r="E6" s="499"/>
      <c r="F6" s="499"/>
      <c r="G6" s="499"/>
    </row>
    <row r="7" spans="1:10" ht="15.75">
      <c r="A7" s="497" t="str">
        <f>'Descriere indicatori'!B14&amp;"c. "&amp;'Descriere indicatori'!C16</f>
        <v>I11c. Susţinere comunicare publică în cadrul conferinţelor, colocviilor, seminariilor internaţionale/naţionale</v>
      </c>
      <c r="B7" s="497"/>
      <c r="C7" s="497"/>
      <c r="D7" s="497"/>
      <c r="E7" s="497"/>
      <c r="F7" s="497"/>
      <c r="G7" s="497"/>
      <c r="H7" s="190"/>
    </row>
    <row r="8" spans="1:10" s="189" customFormat="1" ht="16.5" thickBot="1">
      <c r="A8" s="188"/>
      <c r="B8" s="188"/>
      <c r="C8" s="188"/>
      <c r="D8" s="188"/>
      <c r="E8" s="188"/>
      <c r="F8" s="188"/>
      <c r="G8" s="188"/>
      <c r="H8" s="188"/>
    </row>
    <row r="9" spans="1:10" ht="30.75" thickBot="1">
      <c r="A9" s="159" t="s">
        <v>55</v>
      </c>
      <c r="B9" s="219" t="s">
        <v>83</v>
      </c>
      <c r="C9" s="219" t="s">
        <v>73</v>
      </c>
      <c r="D9" s="219" t="s">
        <v>74</v>
      </c>
      <c r="E9" s="219" t="s">
        <v>75</v>
      </c>
      <c r="F9" s="219" t="s">
        <v>76</v>
      </c>
      <c r="G9" s="238" t="s">
        <v>147</v>
      </c>
      <c r="I9" s="264" t="s">
        <v>108</v>
      </c>
    </row>
    <row r="10" spans="1:10" ht="45">
      <c r="A10" s="221">
        <v>1</v>
      </c>
      <c r="B10" s="133" t="s">
        <v>283</v>
      </c>
      <c r="C10" s="133" t="s">
        <v>418</v>
      </c>
      <c r="D10" s="133" t="s">
        <v>417</v>
      </c>
      <c r="E10" s="206">
        <v>2012</v>
      </c>
      <c r="F10" s="206" t="s">
        <v>395</v>
      </c>
      <c r="G10" s="338">
        <v>5</v>
      </c>
      <c r="I10" s="265" t="s">
        <v>163</v>
      </c>
      <c r="J10" s="380" t="s">
        <v>257</v>
      </c>
    </row>
    <row r="11" spans="1:10" ht="45">
      <c r="A11" s="222">
        <f>A10+1</f>
        <v>2</v>
      </c>
      <c r="B11" s="133" t="s">
        <v>283</v>
      </c>
      <c r="C11" s="133" t="s">
        <v>419</v>
      </c>
      <c r="D11" s="133" t="s">
        <v>420</v>
      </c>
      <c r="E11" s="223">
        <v>2014</v>
      </c>
      <c r="F11" s="224" t="s">
        <v>426</v>
      </c>
      <c r="G11" s="341">
        <v>5</v>
      </c>
    </row>
    <row r="12" spans="1:10" ht="45">
      <c r="A12" s="222">
        <f t="shared" ref="A12:A16" si="0">A11+1</f>
        <v>3</v>
      </c>
      <c r="B12" s="133" t="s">
        <v>391</v>
      </c>
      <c r="C12" s="133" t="s">
        <v>422</v>
      </c>
      <c r="D12" s="133" t="s">
        <v>421</v>
      </c>
      <c r="E12" s="223">
        <v>2012</v>
      </c>
      <c r="F12" s="224" t="s">
        <v>396</v>
      </c>
      <c r="G12" s="341">
        <v>5</v>
      </c>
    </row>
    <row r="13" spans="1:10" ht="45">
      <c r="A13" s="222">
        <f t="shared" si="0"/>
        <v>4</v>
      </c>
      <c r="B13" s="133" t="s">
        <v>283</v>
      </c>
      <c r="C13" s="211" t="s">
        <v>424</v>
      </c>
      <c r="D13" s="133" t="s">
        <v>423</v>
      </c>
      <c r="E13" s="133">
        <v>2016</v>
      </c>
      <c r="F13" s="208" t="s">
        <v>377</v>
      </c>
      <c r="G13" s="325">
        <v>5</v>
      </c>
    </row>
    <row r="14" spans="1:10" ht="45">
      <c r="A14" s="222">
        <v>5</v>
      </c>
      <c r="B14" s="133" t="s">
        <v>283</v>
      </c>
      <c r="C14" s="390" t="s">
        <v>397</v>
      </c>
      <c r="D14" s="390" t="s">
        <v>398</v>
      </c>
      <c r="E14" s="133">
        <v>2012</v>
      </c>
      <c r="F14" s="225" t="s">
        <v>399</v>
      </c>
      <c r="G14" s="325">
        <v>5</v>
      </c>
    </row>
    <row r="15" spans="1:10" ht="30">
      <c r="A15" s="222">
        <v>6</v>
      </c>
      <c r="B15" s="133" t="s">
        <v>283</v>
      </c>
      <c r="C15" s="390" t="s">
        <v>400</v>
      </c>
      <c r="D15" s="390" t="s">
        <v>401</v>
      </c>
      <c r="E15" s="133">
        <v>2012</v>
      </c>
      <c r="F15" s="208" t="s">
        <v>402</v>
      </c>
      <c r="G15" s="325">
        <v>5</v>
      </c>
    </row>
    <row r="16" spans="1:10" ht="45">
      <c r="A16" s="222">
        <f t="shared" si="0"/>
        <v>7</v>
      </c>
      <c r="B16" s="133" t="s">
        <v>283</v>
      </c>
      <c r="C16" s="390" t="s">
        <v>403</v>
      </c>
      <c r="D16" s="390" t="s">
        <v>404</v>
      </c>
      <c r="E16" s="133">
        <v>2012</v>
      </c>
      <c r="F16" s="208" t="s">
        <v>425</v>
      </c>
      <c r="G16" s="325">
        <v>5</v>
      </c>
    </row>
    <row r="17" spans="1:7" s="189" customFormat="1" ht="60">
      <c r="A17" s="222">
        <v>8</v>
      </c>
      <c r="B17" s="133" t="s">
        <v>283</v>
      </c>
      <c r="C17" s="390" t="s">
        <v>405</v>
      </c>
      <c r="D17" s="390" t="s">
        <v>407</v>
      </c>
      <c r="E17" s="133">
        <v>2012</v>
      </c>
      <c r="F17" s="208" t="s">
        <v>406</v>
      </c>
      <c r="G17" s="325">
        <v>5</v>
      </c>
    </row>
    <row r="18" spans="1:7" s="189" customFormat="1" ht="45">
      <c r="A18" s="222">
        <v>9</v>
      </c>
      <c r="B18" s="133" t="s">
        <v>283</v>
      </c>
      <c r="C18" s="390" t="s">
        <v>408</v>
      </c>
      <c r="D18" s="390" t="s">
        <v>412</v>
      </c>
      <c r="E18" s="133">
        <v>2013</v>
      </c>
      <c r="F18" s="208" t="s">
        <v>409</v>
      </c>
      <c r="G18" s="325">
        <v>5</v>
      </c>
    </row>
    <row r="19" spans="1:7" s="189" customFormat="1" ht="45">
      <c r="A19" s="222">
        <v>10</v>
      </c>
      <c r="B19" s="133" t="s">
        <v>283</v>
      </c>
      <c r="C19" s="390" t="s">
        <v>410</v>
      </c>
      <c r="D19" s="390" t="s">
        <v>411</v>
      </c>
      <c r="E19" s="133">
        <v>2012</v>
      </c>
      <c r="F19" s="208" t="s">
        <v>394</v>
      </c>
      <c r="G19" s="325">
        <v>5</v>
      </c>
    </row>
    <row r="20" spans="1:7" s="189" customFormat="1" ht="30">
      <c r="A20" s="222">
        <v>11</v>
      </c>
      <c r="B20" s="133" t="s">
        <v>283</v>
      </c>
      <c r="C20" s="390" t="s">
        <v>413</v>
      </c>
      <c r="D20" s="390" t="s">
        <v>414</v>
      </c>
      <c r="E20" s="133">
        <v>2007</v>
      </c>
      <c r="F20" s="208" t="s">
        <v>406</v>
      </c>
      <c r="G20" s="325">
        <v>5</v>
      </c>
    </row>
    <row r="21" spans="1:7" ht="30">
      <c r="A21" s="222">
        <v>12</v>
      </c>
      <c r="B21" s="133" t="s">
        <v>283</v>
      </c>
      <c r="C21" s="133" t="s">
        <v>358</v>
      </c>
      <c r="D21" s="133" t="s">
        <v>415</v>
      </c>
      <c r="E21" s="133">
        <v>2005</v>
      </c>
      <c r="F21" s="208" t="s">
        <v>406</v>
      </c>
      <c r="G21" s="325">
        <v>5</v>
      </c>
    </row>
    <row r="22" spans="1:7" ht="30.75" thickBot="1">
      <c r="A22" s="226">
        <v>13</v>
      </c>
      <c r="B22" s="140" t="s">
        <v>283</v>
      </c>
      <c r="C22" s="458" t="s">
        <v>594</v>
      </c>
      <c r="D22" s="458" t="s">
        <v>593</v>
      </c>
      <c r="E22" s="140">
        <v>2018</v>
      </c>
      <c r="F22" s="228" t="s">
        <v>592</v>
      </c>
      <c r="G22" s="342">
        <v>5</v>
      </c>
    </row>
    <row r="23" spans="1:7" ht="15.75" thickBot="1">
      <c r="A23" s="356"/>
      <c r="B23" s="217"/>
      <c r="C23" s="217"/>
      <c r="D23" s="229"/>
      <c r="E23" s="217"/>
      <c r="F23" s="455" t="str">
        <f>"Total "&amp;LEFT(A7,4)</f>
        <v>Total I11c</v>
      </c>
      <c r="G23" s="164">
        <f>SUM(G10:G22)</f>
        <v>65</v>
      </c>
    </row>
    <row r="24" spans="1:7">
      <c r="D24" s="34"/>
    </row>
    <row r="25" spans="1:7">
      <c r="D25" s="34"/>
    </row>
    <row r="26" spans="1:7">
      <c r="B26" s="34"/>
      <c r="D26" s="34"/>
    </row>
    <row r="27" spans="1:7">
      <c r="B27" s="34"/>
      <c r="D27" s="34"/>
    </row>
    <row r="28" spans="1:7">
      <c r="B28" s="18"/>
      <c r="D28" s="18"/>
    </row>
    <row r="29" spans="1:7">
      <c r="B29"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s>
  <sheetData>
    <row r="1" spans="1:11" ht="15.75">
      <c r="A1" s="258" t="str">
        <f>'Date initiale'!C3</f>
        <v>Universitatea de Arhitectură și Urbanism "Ion Mincu" București</v>
      </c>
      <c r="B1" s="258"/>
      <c r="C1" s="258"/>
      <c r="D1" s="17"/>
      <c r="E1" s="17"/>
      <c r="F1" s="17"/>
    </row>
    <row r="2" spans="1:11" ht="15.75">
      <c r="A2" s="258" t="str">
        <f>'Date initiale'!B4&amp;" "&amp;'Date initiale'!C4</f>
        <v>Facultatea ARHITECTURA</v>
      </c>
      <c r="B2" s="258"/>
      <c r="C2" s="258"/>
      <c r="D2" s="17"/>
      <c r="E2" s="17"/>
      <c r="F2" s="17"/>
    </row>
    <row r="3" spans="1:11" ht="15.75">
      <c r="A3" s="258" t="str">
        <f>'Date initiale'!B5&amp;" "&amp;'Date initiale'!C5</f>
        <v>Departamentul Sinteza Proiectarii de Arhitectura</v>
      </c>
      <c r="B3" s="258"/>
      <c r="C3" s="258"/>
      <c r="D3" s="17"/>
      <c r="E3" s="17"/>
      <c r="F3" s="17"/>
    </row>
    <row r="4" spans="1:11" ht="15.75">
      <c r="A4" s="259" t="str">
        <f>'Date initiale'!C6&amp;", "&amp;'Date initiale'!C7</f>
        <v>MITRACHE ANCA, Profesor universitar, pozitia 12</v>
      </c>
      <c r="B4" s="259"/>
      <c r="C4" s="259"/>
      <c r="D4" s="17"/>
      <c r="E4" s="17"/>
      <c r="F4" s="17"/>
    </row>
    <row r="5" spans="1:11" s="189" customFormat="1" ht="15.75">
      <c r="A5" s="259"/>
      <c r="B5" s="259"/>
      <c r="C5" s="259"/>
      <c r="D5" s="17"/>
      <c r="E5" s="17"/>
      <c r="F5" s="17"/>
    </row>
    <row r="6" spans="1:11" ht="15.75">
      <c r="A6" s="494" t="s">
        <v>110</v>
      </c>
      <c r="B6" s="494"/>
      <c r="C6" s="494"/>
      <c r="D6" s="494"/>
      <c r="E6" s="494"/>
      <c r="F6" s="494"/>
      <c r="G6" s="494"/>
      <c r="H6" s="494"/>
    </row>
    <row r="7" spans="1:11" ht="50.25" customHeight="1">
      <c r="A7" s="49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97"/>
      <c r="C7" s="497"/>
      <c r="D7" s="497"/>
      <c r="E7" s="497"/>
      <c r="F7" s="497"/>
      <c r="G7" s="497"/>
      <c r="H7" s="497"/>
      <c r="I7" s="32"/>
      <c r="K7" s="32"/>
    </row>
    <row r="8" spans="1:11" ht="16.5" thickBot="1">
      <c r="A8" s="54"/>
      <c r="B8" s="54"/>
      <c r="C8" s="54"/>
      <c r="D8" s="54"/>
      <c r="E8" s="54"/>
      <c r="F8" s="54"/>
      <c r="G8" s="54"/>
      <c r="H8" s="54"/>
    </row>
    <row r="9" spans="1:11" ht="46.5" customHeight="1" thickBot="1">
      <c r="A9" s="195" t="s">
        <v>55</v>
      </c>
      <c r="B9" s="219" t="s">
        <v>72</v>
      </c>
      <c r="C9" s="237" t="s">
        <v>70</v>
      </c>
      <c r="D9" s="237" t="s">
        <v>71</v>
      </c>
      <c r="E9" s="219" t="s">
        <v>139</v>
      </c>
      <c r="F9" s="219" t="s">
        <v>138</v>
      </c>
      <c r="G9" s="237" t="s">
        <v>87</v>
      </c>
      <c r="H9" s="238" t="s">
        <v>147</v>
      </c>
      <c r="J9" s="264" t="s">
        <v>108</v>
      </c>
    </row>
    <row r="10" spans="1:11">
      <c r="A10" s="204">
        <v>1</v>
      </c>
      <c r="B10" s="130"/>
      <c r="C10" s="130"/>
      <c r="D10" s="130"/>
      <c r="E10" s="130"/>
      <c r="F10" s="130"/>
      <c r="G10" s="130"/>
      <c r="H10" s="342"/>
      <c r="J10" s="265" t="s">
        <v>164</v>
      </c>
      <c r="K10" s="380" t="s">
        <v>258</v>
      </c>
    </row>
    <row r="11" spans="1:11">
      <c r="A11" s="235">
        <f>A10+1</f>
        <v>2</v>
      </c>
      <c r="B11" s="133"/>
      <c r="C11" s="133"/>
      <c r="D11" s="133"/>
      <c r="E11" s="133"/>
      <c r="F11" s="133"/>
      <c r="G11" s="133"/>
      <c r="H11" s="325"/>
      <c r="J11" s="57"/>
    </row>
    <row r="12" spans="1:11">
      <c r="A12" s="235">
        <f t="shared" ref="A12:A19" si="0">A11+1</f>
        <v>3</v>
      </c>
      <c r="B12" s="133"/>
      <c r="C12" s="133"/>
      <c r="D12" s="133"/>
      <c r="E12" s="133"/>
      <c r="F12" s="133"/>
      <c r="G12" s="133"/>
      <c r="H12" s="325"/>
    </row>
    <row r="13" spans="1:11">
      <c r="A13" s="235">
        <f t="shared" si="0"/>
        <v>4</v>
      </c>
      <c r="B13" s="208"/>
      <c r="C13" s="133"/>
      <c r="D13" s="133"/>
      <c r="E13" s="133"/>
      <c r="F13" s="133"/>
      <c r="G13" s="133"/>
      <c r="H13" s="325"/>
    </row>
    <row r="14" spans="1:11">
      <c r="A14" s="235">
        <f t="shared" si="0"/>
        <v>5</v>
      </c>
      <c r="B14" s="208"/>
      <c r="C14" s="133"/>
      <c r="D14" s="133"/>
      <c r="E14" s="133"/>
      <c r="F14" s="133"/>
      <c r="G14" s="133"/>
      <c r="H14" s="325"/>
    </row>
    <row r="15" spans="1:11">
      <c r="A15" s="235">
        <f t="shared" si="0"/>
        <v>6</v>
      </c>
      <c r="B15" s="133"/>
      <c r="C15" s="133"/>
      <c r="D15" s="133"/>
      <c r="E15" s="133"/>
      <c r="F15" s="133"/>
      <c r="G15" s="133"/>
      <c r="H15" s="325"/>
    </row>
    <row r="16" spans="1:11" s="189" customFormat="1">
      <c r="A16" s="235">
        <f t="shared" si="0"/>
        <v>7</v>
      </c>
      <c r="B16" s="208"/>
      <c r="C16" s="133"/>
      <c r="D16" s="133"/>
      <c r="E16" s="133"/>
      <c r="F16" s="133"/>
      <c r="G16" s="133"/>
      <c r="H16" s="325"/>
    </row>
    <row r="17" spans="1:8" s="189" customFormat="1">
      <c r="A17" s="235">
        <f t="shared" si="0"/>
        <v>8</v>
      </c>
      <c r="B17" s="133"/>
      <c r="C17" s="133"/>
      <c r="D17" s="133"/>
      <c r="E17" s="133"/>
      <c r="F17" s="133"/>
      <c r="G17" s="133"/>
      <c r="H17" s="325"/>
    </row>
    <row r="18" spans="1:8">
      <c r="A18" s="236">
        <f t="shared" si="0"/>
        <v>9</v>
      </c>
      <c r="B18" s="208"/>
      <c r="C18" s="133"/>
      <c r="D18" s="133"/>
      <c r="E18" s="133"/>
      <c r="F18" s="133"/>
      <c r="G18" s="133"/>
      <c r="H18" s="330"/>
    </row>
    <row r="19" spans="1:8" ht="15.75" thickBot="1">
      <c r="A19" s="226">
        <f t="shared" si="0"/>
        <v>10</v>
      </c>
      <c r="B19" s="228"/>
      <c r="C19" s="227"/>
      <c r="D19" s="140"/>
      <c r="E19" s="140"/>
      <c r="F19" s="140"/>
      <c r="G19" s="140"/>
      <c r="H19" s="340"/>
    </row>
    <row r="20" spans="1:8" ht="15.75" thickBot="1">
      <c r="A20" s="356"/>
      <c r="B20" s="217"/>
      <c r="C20" s="217"/>
      <c r="D20" s="217"/>
      <c r="E20" s="217"/>
      <c r="F20" s="217"/>
      <c r="G20" s="163" t="str">
        <f>"Total "&amp;LEFT(A7,3)</f>
        <v>Total I12</v>
      </c>
      <c r="H20" s="164">
        <f>SUM(H10:H19)</f>
        <v>0</v>
      </c>
    </row>
    <row r="22" spans="1:8" ht="53.25" customHeight="1">
      <c r="A22"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6"/>
      <c r="C22" s="496"/>
      <c r="D22" s="496"/>
      <c r="E22" s="496"/>
      <c r="F22" s="496"/>
      <c r="G22" s="496"/>
      <c r="H22" s="49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F18" sqref="F18"/>
    </sheetView>
  </sheetViews>
  <sheetFormatPr defaultRowHeight="15"/>
  <cols>
    <col min="1" max="1" width="9.140625" style="189"/>
    <col min="2" max="2" width="28.5703125" customWidth="1"/>
    <col min="3" max="3" width="39" customWidth="1"/>
  </cols>
  <sheetData>
    <row r="1" spans="2:3">
      <c r="B1" s="91" t="s">
        <v>101</v>
      </c>
    </row>
    <row r="3" spans="2:3" ht="31.5">
      <c r="B3" s="367" t="s">
        <v>91</v>
      </c>
      <c r="C3" s="74" t="s">
        <v>102</v>
      </c>
    </row>
    <row r="4" spans="2:3" ht="15.75">
      <c r="B4" s="367" t="s">
        <v>92</v>
      </c>
      <c r="C4" s="371" t="s">
        <v>51</v>
      </c>
    </row>
    <row r="5" spans="2:3" ht="15.75">
      <c r="B5" s="367" t="s">
        <v>93</v>
      </c>
      <c r="C5" s="371" t="s">
        <v>272</v>
      </c>
    </row>
    <row r="6" spans="2:3" ht="15.75">
      <c r="B6" s="368" t="s">
        <v>96</v>
      </c>
      <c r="C6" s="371" t="s">
        <v>273</v>
      </c>
    </row>
    <row r="7" spans="2:3" ht="15.75">
      <c r="B7" s="367" t="s">
        <v>176</v>
      </c>
      <c r="C7" s="371" t="s">
        <v>584</v>
      </c>
    </row>
    <row r="8" spans="2:3" ht="15.75">
      <c r="B8" s="367" t="s">
        <v>105</v>
      </c>
      <c r="C8" s="371" t="s">
        <v>142</v>
      </c>
    </row>
    <row r="9" spans="2:3" ht="15.75">
      <c r="B9" s="369" t="s">
        <v>95</v>
      </c>
      <c r="C9" s="372" t="s">
        <v>596</v>
      </c>
    </row>
    <row r="10" spans="2:3" ht="15" customHeight="1">
      <c r="B10" s="369" t="s">
        <v>94</v>
      </c>
      <c r="C10" s="373"/>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30"/>
  <sheetViews>
    <sheetView topLeftCell="A19" workbookViewId="0">
      <selection activeCell="C25" sqref="C2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s>
  <sheetData>
    <row r="1" spans="1:11" ht="15.75">
      <c r="A1" s="258" t="str">
        <f>'Date initiale'!C3</f>
        <v>Universitatea de Arhitectură și Urbanism "Ion Mincu" București</v>
      </c>
      <c r="B1" s="258"/>
      <c r="C1" s="258"/>
      <c r="D1" s="17"/>
    </row>
    <row r="2" spans="1:11" ht="15.75">
      <c r="A2" s="258" t="str">
        <f>'Date initiale'!B4&amp;" "&amp;'Date initiale'!C4</f>
        <v>Facultatea ARHITECTURA</v>
      </c>
      <c r="B2" s="258"/>
      <c r="C2" s="258"/>
      <c r="D2" s="17"/>
    </row>
    <row r="3" spans="1:11" ht="15.75">
      <c r="A3" s="258" t="str">
        <f>'Date initiale'!B5&amp;" "&amp;'Date initiale'!C5</f>
        <v>Departamentul Sinteza Proiectarii de Arhitectura</v>
      </c>
      <c r="B3" s="258"/>
      <c r="C3" s="258"/>
      <c r="D3" s="17"/>
    </row>
    <row r="4" spans="1:11">
      <c r="A4" s="126" t="str">
        <f>'Date initiale'!C6&amp;", "&amp;'Date initiale'!C7</f>
        <v>MITRACHE ANCA, Profesor universitar, pozitia 12</v>
      </c>
      <c r="B4" s="126"/>
      <c r="C4" s="126"/>
    </row>
    <row r="5" spans="1:11" s="189" customFormat="1">
      <c r="A5" s="126"/>
      <c r="B5" s="126"/>
      <c r="C5" s="126"/>
    </row>
    <row r="6" spans="1:11" ht="15.75">
      <c r="A6" s="500" t="s">
        <v>110</v>
      </c>
      <c r="B6" s="500"/>
      <c r="C6" s="500"/>
      <c r="D6" s="500"/>
      <c r="E6" s="500"/>
      <c r="F6" s="500"/>
      <c r="G6" s="500"/>
      <c r="H6" s="500"/>
    </row>
    <row r="7" spans="1:11" ht="36" customHeight="1">
      <c r="A7" s="49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97"/>
      <c r="C7" s="497"/>
      <c r="D7" s="497"/>
      <c r="E7" s="497"/>
      <c r="F7" s="497"/>
      <c r="G7" s="497"/>
      <c r="H7" s="497"/>
    </row>
    <row r="8" spans="1:11" ht="16.5" thickBot="1">
      <c r="A8" s="54"/>
      <c r="B8" s="54"/>
      <c r="C8" s="54"/>
      <c r="D8" s="54"/>
      <c r="E8" s="54"/>
      <c r="F8" s="54"/>
      <c r="G8" s="54"/>
      <c r="H8" s="54"/>
    </row>
    <row r="9" spans="1:11" ht="54" customHeight="1" thickBot="1">
      <c r="A9" s="195" t="s">
        <v>55</v>
      </c>
      <c r="B9" s="219" t="s">
        <v>72</v>
      </c>
      <c r="C9" s="237" t="s">
        <v>70</v>
      </c>
      <c r="D9" s="237" t="s">
        <v>71</v>
      </c>
      <c r="E9" s="219" t="s">
        <v>139</v>
      </c>
      <c r="F9" s="219" t="s">
        <v>138</v>
      </c>
      <c r="G9" s="237" t="s">
        <v>87</v>
      </c>
      <c r="H9" s="238" t="s">
        <v>147</v>
      </c>
      <c r="J9" s="264" t="s">
        <v>108</v>
      </c>
    </row>
    <row r="10" spans="1:11" ht="45">
      <c r="A10" s="247">
        <v>1</v>
      </c>
      <c r="B10" s="248"/>
      <c r="C10" s="282" t="s">
        <v>429</v>
      </c>
      <c r="D10" s="248"/>
      <c r="E10" s="248" t="s">
        <v>434</v>
      </c>
      <c r="F10" s="248" t="s">
        <v>427</v>
      </c>
      <c r="G10" s="248"/>
      <c r="H10" s="343">
        <v>15</v>
      </c>
      <c r="J10" s="265" t="s">
        <v>162</v>
      </c>
      <c r="K10" t="s">
        <v>258</v>
      </c>
    </row>
    <row r="11" spans="1:11" ht="60.75" thickBot="1">
      <c r="A11" s="236">
        <f>A10+1</f>
        <v>2</v>
      </c>
      <c r="B11" s="133"/>
      <c r="C11" s="244" t="s">
        <v>432</v>
      </c>
      <c r="D11" s="133" t="s">
        <v>595</v>
      </c>
      <c r="E11" s="133" t="s">
        <v>430</v>
      </c>
      <c r="F11" s="133" t="s">
        <v>428</v>
      </c>
      <c r="G11" s="133" t="s">
        <v>431</v>
      </c>
      <c r="H11" s="330">
        <v>7.5</v>
      </c>
    </row>
    <row r="12" spans="1:11" ht="30">
      <c r="A12" s="236">
        <f t="shared" ref="A12:A18" si="0">A11+1</f>
        <v>3</v>
      </c>
      <c r="B12" s="133"/>
      <c r="C12" s="244" t="s">
        <v>433</v>
      </c>
      <c r="D12" s="133"/>
      <c r="E12" s="248" t="s">
        <v>434</v>
      </c>
      <c r="F12" s="248" t="s">
        <v>427</v>
      </c>
      <c r="G12" s="133">
        <v>1998</v>
      </c>
      <c r="H12" s="330">
        <v>15</v>
      </c>
    </row>
    <row r="13" spans="1:11" ht="105">
      <c r="A13" s="236">
        <f t="shared" si="0"/>
        <v>4</v>
      </c>
      <c r="B13" s="208"/>
      <c r="C13" s="244" t="s">
        <v>436</v>
      </c>
      <c r="D13" s="133" t="s">
        <v>591</v>
      </c>
      <c r="E13" s="133" t="s">
        <v>437</v>
      </c>
      <c r="F13" s="133" t="s">
        <v>428</v>
      </c>
      <c r="G13" s="133">
        <v>2006</v>
      </c>
      <c r="H13" s="330">
        <v>7.5</v>
      </c>
    </row>
    <row r="14" spans="1:11" ht="60">
      <c r="A14" s="236">
        <f t="shared" si="0"/>
        <v>5</v>
      </c>
      <c r="B14" s="212"/>
      <c r="C14" s="394" t="s">
        <v>440</v>
      </c>
      <c r="D14" s="133"/>
      <c r="E14" s="133" t="s">
        <v>439</v>
      </c>
      <c r="F14" s="133" t="s">
        <v>428</v>
      </c>
      <c r="G14" s="133" t="s">
        <v>438</v>
      </c>
      <c r="H14" s="330">
        <v>7.5</v>
      </c>
    </row>
    <row r="15" spans="1:11" ht="60">
      <c r="A15" s="236">
        <f t="shared" si="0"/>
        <v>6</v>
      </c>
      <c r="B15" s="208"/>
      <c r="C15" s="244" t="s">
        <v>442</v>
      </c>
      <c r="D15" s="133"/>
      <c r="E15" s="133" t="s">
        <v>441</v>
      </c>
      <c r="F15" s="133" t="s">
        <v>427</v>
      </c>
      <c r="G15" s="133">
        <v>2004</v>
      </c>
      <c r="H15" s="330">
        <v>15</v>
      </c>
    </row>
    <row r="16" spans="1:11" ht="75">
      <c r="A16" s="236">
        <f t="shared" si="0"/>
        <v>7</v>
      </c>
      <c r="B16" s="208"/>
      <c r="C16" s="244" t="s">
        <v>443</v>
      </c>
      <c r="D16" s="133"/>
      <c r="E16" s="133" t="s">
        <v>435</v>
      </c>
      <c r="F16" s="133" t="s">
        <v>428</v>
      </c>
      <c r="G16" s="133">
        <v>2005</v>
      </c>
      <c r="H16" s="330">
        <v>7.5</v>
      </c>
    </row>
    <row r="17" spans="1:9" ht="45">
      <c r="A17" s="236">
        <f t="shared" si="0"/>
        <v>8</v>
      </c>
      <c r="B17" s="212"/>
      <c r="C17" s="394" t="s">
        <v>447</v>
      </c>
      <c r="D17" s="211"/>
      <c r="E17" s="211" t="s">
        <v>444</v>
      </c>
      <c r="F17" s="211" t="s">
        <v>428</v>
      </c>
      <c r="G17" s="211" t="s">
        <v>445</v>
      </c>
      <c r="H17" s="330">
        <v>5</v>
      </c>
    </row>
    <row r="18" spans="1:9" ht="60">
      <c r="A18" s="236">
        <f t="shared" si="0"/>
        <v>9</v>
      </c>
      <c r="B18" s="211"/>
      <c r="C18" s="394" t="s">
        <v>448</v>
      </c>
      <c r="D18" s="211"/>
      <c r="E18" s="133" t="s">
        <v>441</v>
      </c>
      <c r="F18" s="211" t="s">
        <v>427</v>
      </c>
      <c r="G18" s="211" t="s">
        <v>446</v>
      </c>
      <c r="H18" s="339">
        <v>15</v>
      </c>
    </row>
    <row r="19" spans="1:9" s="189" customFormat="1" ht="60">
      <c r="A19" s="391">
        <v>10</v>
      </c>
      <c r="B19" s="392"/>
      <c r="C19" s="395" t="s">
        <v>456</v>
      </c>
      <c r="D19" s="392" t="s">
        <v>588</v>
      </c>
      <c r="E19" s="133" t="s">
        <v>441</v>
      </c>
      <c r="F19" s="211" t="s">
        <v>427</v>
      </c>
      <c r="G19" s="392">
        <v>2010</v>
      </c>
      <c r="H19" s="393">
        <v>15</v>
      </c>
    </row>
    <row r="20" spans="1:9" s="189" customFormat="1" ht="60">
      <c r="A20" s="391">
        <v>11</v>
      </c>
      <c r="B20" s="392"/>
      <c r="C20" s="395" t="s">
        <v>449</v>
      </c>
      <c r="D20" s="392"/>
      <c r="E20" s="133" t="s">
        <v>441</v>
      </c>
      <c r="F20" s="211" t="s">
        <v>427</v>
      </c>
      <c r="G20" s="392">
        <v>2011</v>
      </c>
      <c r="H20" s="393">
        <v>15</v>
      </c>
    </row>
    <row r="21" spans="1:9" s="189" customFormat="1" ht="45">
      <c r="A21" s="391">
        <v>12</v>
      </c>
      <c r="B21" s="392"/>
      <c r="C21" s="395" t="s">
        <v>589</v>
      </c>
      <c r="D21" s="392" t="s">
        <v>590</v>
      </c>
      <c r="E21" s="133" t="s">
        <v>441</v>
      </c>
      <c r="F21" s="211" t="s">
        <v>427</v>
      </c>
      <c r="G21" s="392" t="s">
        <v>450</v>
      </c>
      <c r="H21" s="393">
        <v>15</v>
      </c>
    </row>
    <row r="22" spans="1:9" s="189" customFormat="1" ht="45">
      <c r="A22" s="391">
        <v>13</v>
      </c>
      <c r="B22" s="392"/>
      <c r="C22" s="395" t="s">
        <v>454</v>
      </c>
      <c r="D22" s="392" t="s">
        <v>459</v>
      </c>
      <c r="E22" s="133" t="s">
        <v>441</v>
      </c>
      <c r="F22" s="211" t="s">
        <v>427</v>
      </c>
      <c r="G22" s="392" t="s">
        <v>452</v>
      </c>
      <c r="H22" s="393">
        <v>15</v>
      </c>
    </row>
    <row r="23" spans="1:9" s="189" customFormat="1" ht="60">
      <c r="A23" s="391">
        <v>14</v>
      </c>
      <c r="B23" s="392"/>
      <c r="C23" s="446" t="s">
        <v>453</v>
      </c>
      <c r="D23" s="392" t="s">
        <v>458</v>
      </c>
      <c r="E23" s="390" t="s">
        <v>441</v>
      </c>
      <c r="F23" s="392" t="s">
        <v>427</v>
      </c>
      <c r="G23" s="392" t="s">
        <v>451</v>
      </c>
      <c r="H23" s="393">
        <v>15</v>
      </c>
    </row>
    <row r="24" spans="1:9" s="189" customFormat="1" ht="30">
      <c r="A24" s="391">
        <v>15</v>
      </c>
      <c r="B24" s="392"/>
      <c r="C24" s="452" t="s">
        <v>455</v>
      </c>
      <c r="D24" s="211" t="s">
        <v>457</v>
      </c>
      <c r="E24" s="133" t="s">
        <v>441</v>
      </c>
      <c r="F24" s="211" t="s">
        <v>427</v>
      </c>
      <c r="G24" s="211" t="s">
        <v>452</v>
      </c>
      <c r="H24" s="339">
        <v>15</v>
      </c>
    </row>
    <row r="25" spans="1:9" s="189" customFormat="1" ht="60">
      <c r="A25" s="391">
        <v>16</v>
      </c>
      <c r="B25" s="392"/>
      <c r="C25" s="453" t="s">
        <v>527</v>
      </c>
      <c r="D25" s="408" t="s">
        <v>528</v>
      </c>
      <c r="E25" s="428" t="s">
        <v>586</v>
      </c>
      <c r="F25" s="408" t="s">
        <v>427</v>
      </c>
      <c r="G25" s="408">
        <v>2017</v>
      </c>
      <c r="H25" s="454">
        <v>15</v>
      </c>
    </row>
    <row r="26" spans="1:9" s="189" customFormat="1" ht="60">
      <c r="A26" s="391">
        <v>17</v>
      </c>
      <c r="B26" s="392"/>
      <c r="C26" s="453" t="s">
        <v>531</v>
      </c>
      <c r="D26" s="448" t="s">
        <v>532</v>
      </c>
      <c r="E26" s="449" t="s">
        <v>585</v>
      </c>
      <c r="F26" s="450" t="s">
        <v>427</v>
      </c>
      <c r="G26" s="448">
        <v>2017</v>
      </c>
      <c r="H26" s="451">
        <v>15</v>
      </c>
    </row>
    <row r="27" spans="1:9" s="62" customFormat="1" ht="30.75" thickBot="1">
      <c r="A27" s="246">
        <v>18</v>
      </c>
      <c r="B27" s="71"/>
      <c r="C27" s="447" t="s">
        <v>606</v>
      </c>
      <c r="D27" s="429" t="s">
        <v>529</v>
      </c>
      <c r="E27" s="457" t="s">
        <v>530</v>
      </c>
      <c r="F27" s="429" t="s">
        <v>427</v>
      </c>
      <c r="G27" s="429" t="s">
        <v>587</v>
      </c>
      <c r="H27" s="430">
        <v>15</v>
      </c>
    </row>
    <row r="28" spans="1:9" ht="15.75" thickBot="1">
      <c r="A28" s="359"/>
      <c r="B28" s="245"/>
      <c r="C28" s="217"/>
      <c r="D28" s="217"/>
      <c r="E28" s="217"/>
      <c r="F28" s="217"/>
      <c r="G28" s="455" t="str">
        <f>"Total "&amp;LEFT(A7,3)</f>
        <v>Total I13</v>
      </c>
      <c r="H28" s="456">
        <f>SUM(H10:H27)</f>
        <v>230</v>
      </c>
      <c r="I28" s="414"/>
    </row>
    <row r="30" spans="1:9" ht="53.25" customHeight="1">
      <c r="A30"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0" s="496"/>
      <c r="C30" s="496"/>
      <c r="D30" s="496"/>
      <c r="E30" s="496"/>
      <c r="F30" s="496"/>
      <c r="G30" s="496"/>
      <c r="H30" s="496"/>
    </row>
  </sheetData>
  <mergeCells count="3">
    <mergeCell ref="A7:H7"/>
    <mergeCell ref="A6:H6"/>
    <mergeCell ref="A30:H3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G15" sqref="G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 min="10" max="10" width="10.42578125" customWidth="1"/>
  </cols>
  <sheetData>
    <row r="1" spans="1:11" ht="15.75">
      <c r="A1" s="258" t="str">
        <f>'Date initiale'!C3</f>
        <v>Universitatea de Arhitectură și Urbanism "Ion Mincu" București</v>
      </c>
      <c r="B1" s="258"/>
      <c r="C1" s="258"/>
      <c r="D1" s="17"/>
      <c r="E1" s="17"/>
      <c r="F1" s="17"/>
    </row>
    <row r="2" spans="1:11" ht="15.75">
      <c r="A2" s="258" t="str">
        <f>'Date initiale'!B4&amp;" "&amp;'Date initiale'!C4</f>
        <v>Facultatea ARHITECTURA</v>
      </c>
      <c r="B2" s="258"/>
      <c r="C2" s="258"/>
      <c r="D2" s="17"/>
      <c r="E2" s="17"/>
      <c r="F2" s="17"/>
    </row>
    <row r="3" spans="1:11" ht="15.75">
      <c r="A3" s="258" t="str">
        <f>'Date initiale'!B5&amp;" "&amp;'Date initiale'!C5</f>
        <v>Departamentul Sinteza Proiectarii de Arhitectura</v>
      </c>
      <c r="B3" s="258"/>
      <c r="C3" s="258"/>
      <c r="D3" s="17"/>
      <c r="E3" s="17"/>
      <c r="F3" s="17"/>
    </row>
    <row r="4" spans="1:11" ht="15.75">
      <c r="A4" s="259" t="str">
        <f>'Date initiale'!C6&amp;", "&amp;'Date initiale'!C7</f>
        <v>MITRACHE ANCA, Profesor universitar, pozitia 12</v>
      </c>
      <c r="B4" s="259"/>
      <c r="C4" s="259"/>
      <c r="D4" s="17"/>
      <c r="E4" s="17"/>
      <c r="F4" s="17"/>
    </row>
    <row r="5" spans="1:11" s="189" customFormat="1" ht="15.75">
      <c r="A5" s="259"/>
      <c r="B5" s="259"/>
      <c r="C5" s="259"/>
      <c r="D5" s="17"/>
      <c r="E5" s="17"/>
      <c r="F5" s="17"/>
    </row>
    <row r="6" spans="1:11" ht="15.75">
      <c r="A6" s="494" t="s">
        <v>110</v>
      </c>
      <c r="B6" s="494"/>
      <c r="C6" s="494"/>
      <c r="D6" s="494"/>
      <c r="E6" s="494"/>
      <c r="F6" s="494"/>
      <c r="G6" s="494"/>
      <c r="H6" s="494"/>
    </row>
    <row r="7" spans="1:11" ht="54" customHeight="1">
      <c r="A7" s="49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97"/>
      <c r="C7" s="497"/>
      <c r="D7" s="497"/>
      <c r="E7" s="497"/>
      <c r="F7" s="497"/>
      <c r="G7" s="497"/>
      <c r="H7" s="497"/>
    </row>
    <row r="8" spans="1:11" s="189" customFormat="1" ht="16.5" thickBot="1">
      <c r="A8" s="59"/>
      <c r="B8" s="59"/>
      <c r="C8" s="59"/>
      <c r="D8" s="59"/>
      <c r="E8" s="59"/>
      <c r="F8" s="75"/>
      <c r="G8" s="75"/>
      <c r="H8" s="75"/>
    </row>
    <row r="9" spans="1:11" ht="60.75" thickBot="1">
      <c r="A9" s="195" t="s">
        <v>55</v>
      </c>
      <c r="B9" s="219" t="s">
        <v>72</v>
      </c>
      <c r="C9" s="237" t="s">
        <v>70</v>
      </c>
      <c r="D9" s="237" t="s">
        <v>71</v>
      </c>
      <c r="E9" s="219" t="s">
        <v>140</v>
      </c>
      <c r="F9" s="219" t="s">
        <v>138</v>
      </c>
      <c r="G9" s="237" t="s">
        <v>87</v>
      </c>
      <c r="H9" s="238" t="s">
        <v>147</v>
      </c>
      <c r="J9" s="264" t="s">
        <v>108</v>
      </c>
    </row>
    <row r="10" spans="1:11">
      <c r="A10" s="251">
        <v>1</v>
      </c>
      <c r="B10" s="270"/>
      <c r="C10" s="270"/>
      <c r="D10" s="271"/>
      <c r="E10" s="252"/>
      <c r="F10" s="252"/>
      <c r="G10" s="271"/>
      <c r="H10" s="210"/>
      <c r="J10" s="265" t="s">
        <v>165</v>
      </c>
      <c r="K10" s="380" t="s">
        <v>258</v>
      </c>
    </row>
    <row r="11" spans="1:11">
      <c r="A11" s="235">
        <f>A10+1</f>
        <v>2</v>
      </c>
      <c r="B11" s="249"/>
      <c r="C11" s="255"/>
      <c r="D11" s="223"/>
      <c r="E11" s="250"/>
      <c r="F11" s="250"/>
      <c r="G11" s="223"/>
      <c r="H11" s="210"/>
      <c r="J11" s="57"/>
    </row>
    <row r="12" spans="1:11">
      <c r="A12" s="235">
        <f t="shared" ref="A12:A19" si="0">A11+1</f>
        <v>3</v>
      </c>
      <c r="B12" s="208"/>
      <c r="C12" s="133"/>
      <c r="D12" s="133"/>
      <c r="E12" s="133"/>
      <c r="F12" s="133"/>
      <c r="G12" s="133"/>
      <c r="H12" s="210"/>
    </row>
    <row r="13" spans="1:11">
      <c r="A13" s="235">
        <f t="shared" si="0"/>
        <v>4</v>
      </c>
      <c r="B13" s="133"/>
      <c r="C13" s="133"/>
      <c r="D13" s="133"/>
      <c r="E13" s="133"/>
      <c r="F13" s="133"/>
      <c r="G13" s="133"/>
      <c r="H13" s="210"/>
    </row>
    <row r="14" spans="1:11" s="189" customFormat="1">
      <c r="A14" s="235">
        <f t="shared" si="0"/>
        <v>5</v>
      </c>
      <c r="B14" s="208"/>
      <c r="C14" s="133"/>
      <c r="D14" s="133"/>
      <c r="E14" s="133"/>
      <c r="F14" s="133"/>
      <c r="G14" s="133"/>
      <c r="H14" s="210"/>
    </row>
    <row r="15" spans="1:11" s="189" customFormat="1">
      <c r="A15" s="235">
        <f t="shared" si="0"/>
        <v>6</v>
      </c>
      <c r="B15" s="133"/>
      <c r="C15" s="133"/>
      <c r="D15" s="133"/>
      <c r="E15" s="133"/>
      <c r="F15" s="133"/>
      <c r="G15" s="133"/>
      <c r="H15" s="210"/>
    </row>
    <row r="16" spans="1:11" s="189" customFormat="1">
      <c r="A16" s="235">
        <f t="shared" si="0"/>
        <v>7</v>
      </c>
      <c r="B16" s="208"/>
      <c r="C16" s="133"/>
      <c r="D16" s="133"/>
      <c r="E16" s="133"/>
      <c r="F16" s="133"/>
      <c r="G16" s="133"/>
      <c r="H16" s="210"/>
    </row>
    <row r="17" spans="1:8" s="189" customFormat="1">
      <c r="A17" s="235">
        <f t="shared" si="0"/>
        <v>8</v>
      </c>
      <c r="B17" s="133"/>
      <c r="C17" s="133"/>
      <c r="D17" s="133"/>
      <c r="E17" s="133"/>
      <c r="F17" s="133"/>
      <c r="G17" s="133"/>
      <c r="H17" s="210"/>
    </row>
    <row r="18" spans="1:8" s="189" customFormat="1">
      <c r="A18" s="235">
        <f t="shared" si="0"/>
        <v>9</v>
      </c>
      <c r="B18" s="208"/>
      <c r="C18" s="133"/>
      <c r="D18" s="133"/>
      <c r="E18" s="133"/>
      <c r="F18" s="133"/>
      <c r="G18" s="133"/>
      <c r="H18" s="210"/>
    </row>
    <row r="19" spans="1:8" s="189" customFormat="1" ht="15.75" thickBot="1">
      <c r="A19" s="253">
        <f t="shared" si="0"/>
        <v>10</v>
      </c>
      <c r="B19" s="140"/>
      <c r="C19" s="140"/>
      <c r="D19" s="140"/>
      <c r="E19" s="140"/>
      <c r="F19" s="140"/>
      <c r="G19" s="140"/>
      <c r="H19" s="215"/>
    </row>
    <row r="20" spans="1:8" s="189" customFormat="1" ht="15.75" thickBot="1">
      <c r="A20" s="359"/>
      <c r="B20" s="245"/>
      <c r="C20" s="217"/>
      <c r="D20" s="217"/>
      <c r="E20" s="217"/>
      <c r="F20" s="217"/>
      <c r="G20" s="163" t="str">
        <f>"Total "&amp;LEFT(A7,4)</f>
        <v>Total I14a</v>
      </c>
      <c r="H20" s="164">
        <f>SUM(H10:H19)</f>
        <v>0</v>
      </c>
    </row>
    <row r="21" spans="1:8" s="189" customFormat="1"/>
    <row r="22" spans="1:8" s="189" customFormat="1" ht="53.25" customHeight="1">
      <c r="A22"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6"/>
      <c r="C22" s="496"/>
      <c r="D22" s="496"/>
      <c r="E22" s="496"/>
      <c r="F22" s="496"/>
      <c r="G22" s="496"/>
      <c r="H22" s="496"/>
    </row>
    <row r="40" spans="1:9" ht="15.75" thickBot="1"/>
    <row r="41" spans="1:9" s="189" customFormat="1" ht="54" customHeight="1" thickBot="1">
      <c r="A41" s="218" t="s">
        <v>69</v>
      </c>
      <c r="B41" s="219" t="s">
        <v>72</v>
      </c>
      <c r="C41" s="237" t="s">
        <v>70</v>
      </c>
      <c r="D41" s="237" t="s">
        <v>71</v>
      </c>
      <c r="E41" s="219" t="s">
        <v>139</v>
      </c>
      <c r="F41" s="219" t="s">
        <v>139</v>
      </c>
      <c r="G41" s="219" t="s">
        <v>138</v>
      </c>
      <c r="H41" s="237" t="s">
        <v>87</v>
      </c>
      <c r="I41" s="238"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K14" sqref="K1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9" customWidth="1"/>
    <col min="7" max="7" width="10" customWidth="1"/>
    <col min="8" max="8" width="9.7109375" customWidth="1"/>
  </cols>
  <sheetData>
    <row r="1" spans="1:11" ht="15.75">
      <c r="A1" s="261" t="str">
        <f>'Date initiale'!C3</f>
        <v>Universitatea de Arhitectură și Urbanism "Ion Mincu" București</v>
      </c>
      <c r="B1" s="261"/>
      <c r="C1" s="261"/>
      <c r="D1" s="46"/>
      <c r="E1" s="46"/>
      <c r="F1" s="46"/>
      <c r="G1" s="46"/>
      <c r="H1" s="46"/>
    </row>
    <row r="2" spans="1:11" ht="15.75">
      <c r="A2" s="261" t="str">
        <f>'Date initiale'!B4&amp;" "&amp;'Date initiale'!C4</f>
        <v>Facultatea ARHITECTURA</v>
      </c>
      <c r="B2" s="261"/>
      <c r="C2" s="261"/>
      <c r="D2" s="46"/>
      <c r="E2" s="46"/>
      <c r="F2" s="46"/>
      <c r="G2" s="46"/>
      <c r="H2" s="46"/>
    </row>
    <row r="3" spans="1:11" ht="15.75">
      <c r="A3" s="261" t="str">
        <f>'Date initiale'!B5&amp;" "&amp;'Date initiale'!C5</f>
        <v>Departamentul Sinteza Proiectarii de Arhitectura</v>
      </c>
      <c r="B3" s="261"/>
      <c r="C3" s="261"/>
      <c r="D3" s="46"/>
      <c r="E3" s="46"/>
      <c r="F3" s="46"/>
      <c r="G3" s="46"/>
      <c r="H3" s="46"/>
    </row>
    <row r="4" spans="1:11" ht="15.75">
      <c r="A4" s="262" t="str">
        <f>'Date initiale'!C6&amp;", "&amp;'Date initiale'!C7</f>
        <v>MITRACHE ANCA, Profesor universitar, pozitia 12</v>
      </c>
      <c r="B4" s="262"/>
      <c r="C4" s="443"/>
      <c r="D4" s="46"/>
      <c r="E4" s="46"/>
      <c r="F4" s="46"/>
      <c r="G4" s="46"/>
      <c r="H4" s="46"/>
    </row>
    <row r="5" spans="1:11" s="189" customFormat="1" ht="15.75">
      <c r="A5" s="262"/>
      <c r="B5" s="262"/>
      <c r="C5" s="262"/>
      <c r="D5" s="46"/>
      <c r="E5" s="46"/>
      <c r="F5" s="46"/>
      <c r="G5" s="46"/>
      <c r="H5" s="46"/>
    </row>
    <row r="6" spans="1:11" ht="15.75">
      <c r="A6" s="501" t="s">
        <v>110</v>
      </c>
      <c r="B6" s="501"/>
      <c r="C6" s="501"/>
      <c r="D6" s="501"/>
      <c r="E6" s="501"/>
      <c r="F6" s="501"/>
      <c r="G6" s="501"/>
      <c r="H6" s="501"/>
    </row>
    <row r="7" spans="1:11" ht="36.75" customHeight="1">
      <c r="A7" s="497" t="str">
        <f>'Descriere indicatori'!B19&amp;"b. "&amp;'Descriere indicatori'!C20</f>
        <v xml:space="preserve">I14b. Proiect urbanistic şi peisagistic la nivelul Planurilor Generale / Zonale ale Localităţilor (inclusiv studii de fundamentare, de inserţie, de oportunitate) avizate** </v>
      </c>
      <c r="B7" s="497"/>
      <c r="C7" s="497"/>
      <c r="D7" s="497"/>
      <c r="E7" s="497"/>
      <c r="F7" s="497"/>
      <c r="G7" s="497"/>
      <c r="H7" s="497"/>
    </row>
    <row r="8" spans="1:11" ht="19.5" customHeight="1" thickBot="1">
      <c r="A8" s="60"/>
      <c r="B8" s="60"/>
      <c r="C8" s="60"/>
      <c r="D8" s="60"/>
      <c r="E8" s="60"/>
      <c r="F8" s="60"/>
      <c r="G8" s="60"/>
      <c r="H8" s="60"/>
    </row>
    <row r="9" spans="1:11" ht="60.75" thickBot="1">
      <c r="A9" s="159" t="s">
        <v>55</v>
      </c>
      <c r="B9" s="219" t="s">
        <v>72</v>
      </c>
      <c r="C9" s="237" t="s">
        <v>70</v>
      </c>
      <c r="D9" s="237" t="s">
        <v>71</v>
      </c>
      <c r="E9" s="219" t="s">
        <v>140</v>
      </c>
      <c r="F9" s="219" t="s">
        <v>138</v>
      </c>
      <c r="G9" s="237" t="s">
        <v>87</v>
      </c>
      <c r="H9" s="238" t="s">
        <v>147</v>
      </c>
      <c r="J9" s="264" t="s">
        <v>108</v>
      </c>
    </row>
    <row r="10" spans="1:11" ht="30">
      <c r="A10" s="254">
        <v>1</v>
      </c>
      <c r="B10" s="270" t="s">
        <v>462</v>
      </c>
      <c r="C10" s="270" t="s">
        <v>461</v>
      </c>
      <c r="D10" s="271" t="s">
        <v>463</v>
      </c>
      <c r="E10" s="252" t="s">
        <v>460</v>
      </c>
      <c r="F10" s="252" t="s">
        <v>428</v>
      </c>
      <c r="G10" s="271">
        <v>2013</v>
      </c>
      <c r="H10" s="210">
        <v>5</v>
      </c>
      <c r="J10" s="265" t="s">
        <v>166</v>
      </c>
      <c r="K10" s="380" t="s">
        <v>258</v>
      </c>
    </row>
    <row r="11" spans="1:11" s="189" customFormat="1">
      <c r="A11" s="207">
        <f>A10+1</f>
        <v>2</v>
      </c>
      <c r="B11" s="249"/>
      <c r="C11" s="255" t="s">
        <v>464</v>
      </c>
      <c r="D11" s="223" t="s">
        <v>465</v>
      </c>
      <c r="E11" s="250" t="s">
        <v>460</v>
      </c>
      <c r="F11" s="250" t="s">
        <v>428</v>
      </c>
      <c r="G11" s="223">
        <v>2007</v>
      </c>
      <c r="H11" s="210">
        <v>7.5</v>
      </c>
    </row>
    <row r="12" spans="1:11" s="189" customFormat="1" ht="45">
      <c r="A12" s="207">
        <f t="shared" ref="A12:A19" si="0">A11+1</f>
        <v>3</v>
      </c>
      <c r="B12" s="208"/>
      <c r="C12" s="445" t="s">
        <v>533</v>
      </c>
      <c r="D12" s="428" t="s">
        <v>534</v>
      </c>
      <c r="E12" s="431" t="s">
        <v>536</v>
      </c>
      <c r="F12" s="433" t="s">
        <v>535</v>
      </c>
      <c r="G12" s="431">
        <v>2018</v>
      </c>
      <c r="H12" s="444">
        <v>15</v>
      </c>
      <c r="I12" s="414"/>
    </row>
    <row r="13" spans="1:11" s="189" customFormat="1">
      <c r="A13" s="207">
        <f t="shared" si="0"/>
        <v>4</v>
      </c>
      <c r="B13" s="208"/>
      <c r="C13" s="244"/>
      <c r="D13" s="133"/>
      <c r="E13" s="133"/>
      <c r="F13" s="133"/>
      <c r="G13" s="216"/>
      <c r="H13" s="325"/>
    </row>
    <row r="14" spans="1:11" s="189" customFormat="1">
      <c r="A14" s="207">
        <f t="shared" si="0"/>
        <v>5</v>
      </c>
      <c r="B14" s="208"/>
      <c r="C14" s="255"/>
      <c r="D14" s="133"/>
      <c r="E14" s="256"/>
      <c r="F14" s="256"/>
      <c r="G14" s="256"/>
      <c r="H14" s="325"/>
    </row>
    <row r="15" spans="1:11" s="189" customFormat="1">
      <c r="A15" s="207">
        <f t="shared" si="0"/>
        <v>6</v>
      </c>
      <c r="B15" s="208"/>
      <c r="C15" s="255"/>
      <c r="D15" s="133"/>
      <c r="E15" s="256"/>
      <c r="F15" s="256"/>
      <c r="G15" s="256"/>
      <c r="H15" s="325"/>
    </row>
    <row r="16" spans="1:11">
      <c r="A16" s="207">
        <f t="shared" si="0"/>
        <v>7</v>
      </c>
      <c r="B16" s="208"/>
      <c r="C16" s="244"/>
      <c r="D16" s="133"/>
      <c r="E16" s="133"/>
      <c r="F16" s="133"/>
      <c r="G16" s="216"/>
      <c r="H16" s="325"/>
    </row>
    <row r="17" spans="1:9">
      <c r="A17" s="207">
        <f t="shared" si="0"/>
        <v>8</v>
      </c>
      <c r="B17" s="208"/>
      <c r="C17" s="255"/>
      <c r="D17" s="133"/>
      <c r="E17" s="256"/>
      <c r="F17" s="256"/>
      <c r="G17" s="256"/>
      <c r="H17" s="325"/>
    </row>
    <row r="18" spans="1:9">
      <c r="A18" s="207">
        <f t="shared" si="0"/>
        <v>9</v>
      </c>
      <c r="B18" s="208"/>
      <c r="C18" s="255"/>
      <c r="D18" s="133"/>
      <c r="E18" s="256"/>
      <c r="F18" s="256"/>
      <c r="G18" s="256"/>
      <c r="H18" s="325"/>
    </row>
    <row r="19" spans="1:9" ht="15.75" thickBot="1">
      <c r="A19" s="214">
        <f t="shared" si="0"/>
        <v>10</v>
      </c>
      <c r="B19" s="140"/>
      <c r="C19" s="257"/>
      <c r="D19" s="140"/>
      <c r="E19" s="140"/>
      <c r="F19" s="140"/>
      <c r="G19" s="140"/>
      <c r="H19" s="340"/>
    </row>
    <row r="20" spans="1:9" ht="16.5" thickBot="1">
      <c r="A20" s="360"/>
      <c r="G20" s="163" t="str">
        <f>"Total "&amp;LEFT(A7,4)</f>
        <v>Total I14b</v>
      </c>
      <c r="H20" s="276">
        <f>SUM(H10:H19)</f>
        <v>27.5</v>
      </c>
      <c r="I20" s="414"/>
    </row>
    <row r="22" spans="1:9" ht="53.25" customHeight="1">
      <c r="A22"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6"/>
      <c r="C22" s="496"/>
      <c r="D22" s="496"/>
      <c r="E22" s="496"/>
      <c r="F22" s="496"/>
      <c r="G22" s="496"/>
      <c r="H22" s="49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0"/>
  <sheetViews>
    <sheetView workbookViewId="0">
      <selection activeCell="M12" sqref="M12"/>
    </sheetView>
  </sheetViews>
  <sheetFormatPr defaultColWidth="9.140625" defaultRowHeight="15"/>
  <cols>
    <col min="1" max="1" width="5.140625" style="189" customWidth="1"/>
    <col min="2" max="2" width="10.5703125" style="189" customWidth="1"/>
    <col min="3" max="3" width="43.140625" style="189" customWidth="1"/>
    <col min="4" max="4" width="24" style="189" customWidth="1"/>
    <col min="5" max="5" width="14.28515625" style="189" customWidth="1"/>
    <col min="6" max="6" width="11.85546875" style="189" customWidth="1"/>
    <col min="7" max="7" width="10" style="189" customWidth="1"/>
    <col min="8" max="8" width="9.7109375" style="189" customWidth="1"/>
    <col min="9" max="9" width="9.140625" style="189"/>
    <col min="10" max="10" width="10.28515625" style="189" customWidth="1"/>
    <col min="11" max="16384" width="9.140625" style="189"/>
  </cols>
  <sheetData>
    <row r="1" spans="1:11" ht="15.75">
      <c r="A1" s="258" t="str">
        <f>'Date initiale'!C3</f>
        <v>Universitatea de Arhitectură și Urbanism "Ion Mincu" București</v>
      </c>
      <c r="B1" s="258"/>
      <c r="C1" s="258"/>
      <c r="D1" s="17"/>
      <c r="E1" s="17"/>
      <c r="F1" s="17"/>
    </row>
    <row r="2" spans="1:11" ht="15.75">
      <c r="A2" s="258" t="str">
        <f>'Date initiale'!B4&amp;" "&amp;'Date initiale'!C4</f>
        <v>Facultatea ARHITECTURA</v>
      </c>
      <c r="B2" s="258"/>
      <c r="C2" s="258"/>
      <c r="D2" s="17"/>
      <c r="E2" s="17"/>
      <c r="F2" s="17"/>
    </row>
    <row r="3" spans="1:11" ht="15.75">
      <c r="A3" s="258" t="str">
        <f>'Date initiale'!B5&amp;" "&amp;'Date initiale'!C5</f>
        <v>Departamentul Sinteza Proiectarii de Arhitectura</v>
      </c>
      <c r="B3" s="258"/>
      <c r="C3" s="258"/>
      <c r="D3" s="17"/>
      <c r="E3" s="17"/>
      <c r="F3" s="17"/>
    </row>
    <row r="4" spans="1:11" ht="15.75">
      <c r="A4" s="259" t="str">
        <f>'Date initiale'!C6&amp;", "&amp;'Date initiale'!C7</f>
        <v>MITRACHE ANCA, Profesor universitar, pozitia 12</v>
      </c>
      <c r="B4" s="259"/>
      <c r="C4" s="259"/>
      <c r="D4" s="17"/>
      <c r="E4" s="17"/>
      <c r="F4" s="17"/>
    </row>
    <row r="5" spans="1:11" ht="15.75">
      <c r="A5" s="259"/>
      <c r="B5" s="259"/>
      <c r="C5" s="259"/>
      <c r="D5" s="17"/>
      <c r="E5" s="17"/>
      <c r="F5" s="17"/>
    </row>
    <row r="6" spans="1:11" ht="15.75">
      <c r="A6" s="494" t="s">
        <v>110</v>
      </c>
      <c r="B6" s="494"/>
      <c r="C6" s="494"/>
      <c r="D6" s="494"/>
      <c r="E6" s="494"/>
      <c r="F6" s="494"/>
      <c r="G6" s="494"/>
      <c r="H6" s="494"/>
    </row>
    <row r="7" spans="1:11" ht="52.5" customHeight="1">
      <c r="A7" s="49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97"/>
      <c r="C7" s="497"/>
      <c r="D7" s="497"/>
      <c r="E7" s="497"/>
      <c r="F7" s="497"/>
      <c r="G7" s="497"/>
      <c r="H7" s="497"/>
    </row>
    <row r="8" spans="1:11" ht="16.5" thickBot="1">
      <c r="A8" s="59"/>
      <c r="B8" s="59"/>
      <c r="C8" s="59"/>
      <c r="D8" s="59"/>
      <c r="E8" s="59"/>
      <c r="F8" s="75"/>
      <c r="G8" s="75"/>
      <c r="H8" s="75"/>
    </row>
    <row r="9" spans="1:11" ht="60.75" thickBot="1">
      <c r="A9" s="195" t="s">
        <v>55</v>
      </c>
      <c r="B9" s="219" t="s">
        <v>72</v>
      </c>
      <c r="C9" s="237" t="s">
        <v>141</v>
      </c>
      <c r="D9" s="237" t="s">
        <v>71</v>
      </c>
      <c r="E9" s="219" t="s">
        <v>140</v>
      </c>
      <c r="F9" s="219" t="s">
        <v>138</v>
      </c>
      <c r="G9" s="237" t="s">
        <v>87</v>
      </c>
      <c r="H9" s="238" t="s">
        <v>147</v>
      </c>
      <c r="J9" s="264" t="s">
        <v>108</v>
      </c>
    </row>
    <row r="10" spans="1:11" ht="30">
      <c r="A10" s="251">
        <v>1</v>
      </c>
      <c r="B10" s="252"/>
      <c r="C10" s="270" t="s">
        <v>466</v>
      </c>
      <c r="D10" s="252" t="s">
        <v>382</v>
      </c>
      <c r="E10" s="252" t="s">
        <v>467</v>
      </c>
      <c r="F10" s="252" t="s">
        <v>468</v>
      </c>
      <c r="G10" s="271">
        <v>2015</v>
      </c>
      <c r="H10" s="397">
        <v>10</v>
      </c>
      <c r="J10" s="265" t="s">
        <v>167</v>
      </c>
      <c r="K10" s="380" t="s">
        <v>258</v>
      </c>
    </row>
    <row r="11" spans="1:11" ht="60">
      <c r="A11" s="235">
        <f>A10+1</f>
        <v>2</v>
      </c>
      <c r="B11" s="249"/>
      <c r="C11" s="396" t="s">
        <v>469</v>
      </c>
      <c r="D11" s="255" t="s">
        <v>382</v>
      </c>
      <c r="E11" s="250" t="s">
        <v>467</v>
      </c>
      <c r="F11" s="440" t="s">
        <v>428</v>
      </c>
      <c r="G11" s="223">
        <v>2015</v>
      </c>
      <c r="H11" s="397">
        <f>20/2</f>
        <v>10</v>
      </c>
    </row>
    <row r="12" spans="1:11" ht="60">
      <c r="A12" s="235">
        <f t="shared" ref="A12:A13" si="0">A11+1</f>
        <v>3</v>
      </c>
      <c r="B12" s="208"/>
      <c r="C12" s="244" t="s">
        <v>470</v>
      </c>
      <c r="D12" s="396" t="s">
        <v>471</v>
      </c>
      <c r="E12" s="250" t="s">
        <v>467</v>
      </c>
      <c r="F12" s="440" t="s">
        <v>468</v>
      </c>
      <c r="G12" s="223">
        <v>2015</v>
      </c>
      <c r="H12" s="397">
        <v>10</v>
      </c>
    </row>
    <row r="13" spans="1:11" ht="60">
      <c r="A13" s="235">
        <f t="shared" si="0"/>
        <v>4</v>
      </c>
      <c r="B13" s="133"/>
      <c r="C13" s="244" t="s">
        <v>472</v>
      </c>
      <c r="D13" s="244" t="s">
        <v>382</v>
      </c>
      <c r="E13" s="244" t="s">
        <v>467</v>
      </c>
      <c r="F13" s="244" t="s">
        <v>468</v>
      </c>
      <c r="G13" s="133">
        <v>2014</v>
      </c>
      <c r="H13" s="325">
        <v>10</v>
      </c>
    </row>
    <row r="14" spans="1:11">
      <c r="A14" s="441"/>
      <c r="B14" s="428"/>
      <c r="C14" s="442"/>
      <c r="D14" s="428"/>
      <c r="E14" s="428"/>
      <c r="F14" s="428"/>
      <c r="G14" s="428"/>
      <c r="H14" s="432"/>
      <c r="I14" s="414"/>
    </row>
    <row r="15" spans="1:11">
      <c r="A15" s="235"/>
      <c r="B15" s="208"/>
      <c r="C15" s="133"/>
      <c r="D15" s="133"/>
      <c r="E15" s="133"/>
      <c r="F15" s="133"/>
      <c r="G15" s="133"/>
      <c r="H15" s="325"/>
    </row>
    <row r="16" spans="1:11">
      <c r="A16" s="235"/>
      <c r="B16" s="133"/>
      <c r="C16" s="133"/>
      <c r="D16" s="133"/>
      <c r="E16" s="133"/>
      <c r="F16" s="133"/>
      <c r="G16" s="133"/>
      <c r="H16" s="325"/>
    </row>
    <row r="17" spans="1:8">
      <c r="A17" s="235"/>
      <c r="B17" s="208"/>
      <c r="C17" s="133"/>
      <c r="D17" s="133"/>
      <c r="E17" s="133"/>
      <c r="F17" s="133"/>
      <c r="G17" s="133"/>
      <c r="H17" s="325"/>
    </row>
    <row r="18" spans="1:8" ht="15.75" thickBot="1">
      <c r="A18" s="253"/>
      <c r="B18" s="140"/>
      <c r="C18" s="140"/>
      <c r="D18" s="140"/>
      <c r="E18" s="140"/>
      <c r="F18" s="140"/>
      <c r="G18" s="140"/>
      <c r="H18" s="340"/>
    </row>
    <row r="19" spans="1:8" ht="15.75" thickBot="1">
      <c r="A19" s="359"/>
      <c r="B19" s="245"/>
      <c r="C19" s="217"/>
      <c r="D19" s="217"/>
      <c r="E19" s="217"/>
      <c r="F19" s="217"/>
      <c r="G19" s="163" t="str">
        <f>"Total "&amp;LEFT(A7,4)</f>
        <v>Total I14c</v>
      </c>
      <c r="H19" s="164">
        <f>SUM(H10:H18)</f>
        <v>40</v>
      </c>
    </row>
    <row r="21" spans="1:8" ht="53.25" customHeight="1">
      <c r="A21" s="4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1" s="496"/>
      <c r="C21" s="496"/>
      <c r="D21" s="496"/>
      <c r="E21" s="496"/>
      <c r="F21" s="496"/>
      <c r="G21" s="496"/>
      <c r="H21" s="496"/>
    </row>
    <row r="39" spans="1:9" ht="15.75" thickBot="1"/>
    <row r="40" spans="1:9" ht="54" customHeight="1" thickBot="1">
      <c r="A40" s="218" t="s">
        <v>69</v>
      </c>
      <c r="B40" s="219" t="s">
        <v>72</v>
      </c>
      <c r="C40" s="237" t="s">
        <v>70</v>
      </c>
      <c r="D40" s="237" t="s">
        <v>71</v>
      </c>
      <c r="E40" s="219" t="s">
        <v>139</v>
      </c>
      <c r="F40" s="219" t="s">
        <v>139</v>
      </c>
      <c r="G40" s="219" t="s">
        <v>138</v>
      </c>
      <c r="H40" s="237" t="s">
        <v>87</v>
      </c>
      <c r="I40" s="238" t="s">
        <v>78</v>
      </c>
    </row>
  </sheetData>
  <mergeCells count="3">
    <mergeCell ref="A6:H6"/>
    <mergeCell ref="A7:H7"/>
    <mergeCell ref="A21:H21"/>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J41"/>
  <sheetViews>
    <sheetView topLeftCell="A7" workbookViewId="0">
      <selection activeCell="I15" sqref="I15"/>
    </sheetView>
  </sheetViews>
  <sheetFormatPr defaultColWidth="9.140625" defaultRowHeight="15"/>
  <cols>
    <col min="1" max="1" width="5.140625" style="189" customWidth="1"/>
    <col min="2" max="2" width="10.5703125" style="189" customWidth="1"/>
    <col min="3" max="3" width="43.140625" style="189" customWidth="1"/>
    <col min="4" max="4" width="24" style="189" customWidth="1"/>
    <col min="5" max="5" width="14.28515625" style="189" customWidth="1"/>
    <col min="6" max="6" width="11.85546875" style="189" customWidth="1"/>
    <col min="7" max="7" width="10" style="189" customWidth="1"/>
    <col min="8" max="8" width="9.7109375" style="189" customWidth="1"/>
    <col min="9" max="9" width="9.140625" style="189"/>
    <col min="10" max="10" width="10.28515625" style="189" customWidth="1"/>
    <col min="11" max="16384" width="9.140625" style="189"/>
  </cols>
  <sheetData>
    <row r="1" spans="1:10" ht="15.75">
      <c r="A1" s="258" t="str">
        <f>'Date initiale'!C3</f>
        <v>Universitatea de Arhitectură și Urbanism "Ion Mincu" București</v>
      </c>
      <c r="B1" s="258"/>
      <c r="C1" s="258"/>
      <c r="D1" s="376"/>
      <c r="E1" s="376"/>
      <c r="F1" s="376"/>
    </row>
    <row r="2" spans="1:10" ht="15.75">
      <c r="A2" s="258" t="str">
        <f>'Date initiale'!B4&amp;" "&amp;'Date initiale'!C4</f>
        <v>Facultatea ARHITECTURA</v>
      </c>
      <c r="B2" s="258"/>
      <c r="C2" s="258"/>
      <c r="D2" s="376"/>
      <c r="E2" s="376"/>
      <c r="F2" s="376"/>
    </row>
    <row r="3" spans="1:10" ht="15.75">
      <c r="A3" s="258" t="str">
        <f>'Date initiale'!B5&amp;" "&amp;'Date initiale'!C5</f>
        <v>Departamentul Sinteza Proiectarii de Arhitectura</v>
      </c>
      <c r="B3" s="258"/>
      <c r="C3" s="258"/>
      <c r="D3" s="376"/>
      <c r="E3" s="376"/>
      <c r="F3" s="376"/>
    </row>
    <row r="4" spans="1:10" ht="15.75">
      <c r="A4" s="375" t="str">
        <f>'Date initiale'!C6&amp;", "&amp;'Date initiale'!C7</f>
        <v>MITRACHE ANCA, Profesor universitar, pozitia 12</v>
      </c>
      <c r="B4" s="375"/>
      <c r="C4" s="375"/>
      <c r="D4" s="376"/>
      <c r="E4" s="376"/>
      <c r="F4" s="376"/>
    </row>
    <row r="5" spans="1:10" ht="15.75">
      <c r="A5" s="375"/>
      <c r="B5" s="375"/>
      <c r="C5" s="375"/>
      <c r="D5" s="376"/>
      <c r="E5" s="376"/>
      <c r="F5" s="376"/>
    </row>
    <row r="6" spans="1:10" ht="15.75">
      <c r="A6" s="494" t="s">
        <v>110</v>
      </c>
      <c r="B6" s="494"/>
      <c r="C6" s="494"/>
      <c r="D6" s="494"/>
      <c r="E6" s="494"/>
      <c r="F6" s="494"/>
      <c r="G6" s="494"/>
      <c r="H6" s="494"/>
    </row>
    <row r="7" spans="1:10" ht="52.5" customHeight="1">
      <c r="A7" s="49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97"/>
      <c r="C7" s="497"/>
      <c r="D7" s="497"/>
      <c r="E7" s="497"/>
      <c r="F7" s="497"/>
      <c r="G7" s="497"/>
      <c r="H7" s="497"/>
    </row>
    <row r="8" spans="1:10" ht="16.5" thickBot="1">
      <c r="A8" s="59"/>
      <c r="B8" s="59"/>
      <c r="C8" s="59"/>
      <c r="D8" s="59"/>
      <c r="E8" s="59"/>
      <c r="F8" s="75"/>
      <c r="G8" s="75"/>
      <c r="H8" s="75"/>
    </row>
    <row r="9" spans="1:10" ht="60.75" thickBot="1">
      <c r="A9" s="159" t="s">
        <v>55</v>
      </c>
      <c r="B9" s="219" t="s">
        <v>72</v>
      </c>
      <c r="C9" s="237" t="s">
        <v>141</v>
      </c>
      <c r="D9" s="237" t="s">
        <v>71</v>
      </c>
      <c r="E9" s="219" t="s">
        <v>140</v>
      </c>
      <c r="F9" s="219" t="s">
        <v>138</v>
      </c>
      <c r="G9" s="237" t="s">
        <v>87</v>
      </c>
      <c r="H9" s="238" t="s">
        <v>147</v>
      </c>
      <c r="J9" s="264" t="s">
        <v>108</v>
      </c>
    </row>
    <row r="10" spans="1:10" ht="30">
      <c r="A10" s="204">
        <v>1</v>
      </c>
      <c r="B10" s="435" t="s">
        <v>574</v>
      </c>
      <c r="C10" s="244" t="s">
        <v>570</v>
      </c>
      <c r="D10" s="133"/>
      <c r="E10" s="436" t="s">
        <v>565</v>
      </c>
      <c r="F10" s="436" t="s">
        <v>560</v>
      </c>
      <c r="G10" s="137">
        <v>2000</v>
      </c>
      <c r="H10" s="325">
        <v>5</v>
      </c>
    </row>
    <row r="11" spans="1:10" ht="30">
      <c r="A11" s="235">
        <v>2</v>
      </c>
      <c r="B11" s="435" t="s">
        <v>573</v>
      </c>
      <c r="C11" s="244" t="s">
        <v>571</v>
      </c>
      <c r="D11" s="133"/>
      <c r="E11" s="436" t="s">
        <v>565</v>
      </c>
      <c r="F11" s="436" t="s">
        <v>560</v>
      </c>
      <c r="G11" s="137">
        <v>2000</v>
      </c>
      <c r="H11" s="325">
        <v>5</v>
      </c>
    </row>
    <row r="12" spans="1:10" ht="30">
      <c r="A12" s="235">
        <v>3</v>
      </c>
      <c r="B12" s="435" t="s">
        <v>575</v>
      </c>
      <c r="C12" s="244" t="s">
        <v>568</v>
      </c>
      <c r="D12" s="133"/>
      <c r="E12" s="244" t="s">
        <v>569</v>
      </c>
      <c r="F12" s="244" t="s">
        <v>572</v>
      </c>
      <c r="G12" s="133">
        <v>2001</v>
      </c>
      <c r="H12" s="325">
        <f>3*20</f>
        <v>60</v>
      </c>
    </row>
    <row r="13" spans="1:10" ht="30">
      <c r="A13" s="235">
        <v>4</v>
      </c>
      <c r="B13" s="438" t="s">
        <v>559</v>
      </c>
      <c r="C13" s="439" t="s">
        <v>558</v>
      </c>
      <c r="D13" s="440"/>
      <c r="E13" s="437" t="s">
        <v>562</v>
      </c>
      <c r="F13" s="437" t="s">
        <v>560</v>
      </c>
      <c r="G13" s="437" t="s">
        <v>561</v>
      </c>
      <c r="H13" s="325">
        <v>10</v>
      </c>
    </row>
    <row r="14" spans="1:10" ht="30">
      <c r="A14" s="235">
        <v>5</v>
      </c>
      <c r="B14" s="434" t="s">
        <v>564</v>
      </c>
      <c r="C14" s="396" t="s">
        <v>563</v>
      </c>
      <c r="D14" s="223"/>
      <c r="E14" s="436" t="s">
        <v>565</v>
      </c>
      <c r="F14" s="436" t="s">
        <v>560</v>
      </c>
      <c r="G14" s="137">
        <v>2003</v>
      </c>
      <c r="H14" s="325">
        <v>5</v>
      </c>
    </row>
    <row r="15" spans="1:10" ht="30">
      <c r="A15" s="235">
        <v>6</v>
      </c>
      <c r="B15" s="435" t="s">
        <v>567</v>
      </c>
      <c r="C15" s="244" t="s">
        <v>566</v>
      </c>
      <c r="D15" s="133"/>
      <c r="E15" s="436" t="s">
        <v>565</v>
      </c>
      <c r="F15" s="436" t="s">
        <v>560</v>
      </c>
      <c r="G15" s="137">
        <v>2003</v>
      </c>
      <c r="H15" s="325">
        <v>5</v>
      </c>
    </row>
    <row r="16" spans="1:10" ht="45">
      <c r="A16" s="235">
        <v>7</v>
      </c>
      <c r="B16" s="435" t="s">
        <v>577</v>
      </c>
      <c r="C16" s="244" t="s">
        <v>576</v>
      </c>
      <c r="D16" s="133"/>
      <c r="E16" s="244" t="s">
        <v>578</v>
      </c>
      <c r="F16" s="436" t="s">
        <v>560</v>
      </c>
      <c r="G16" s="137">
        <v>2003</v>
      </c>
      <c r="H16" s="325">
        <v>10</v>
      </c>
    </row>
    <row r="17" spans="1:8" ht="30">
      <c r="A17" s="235">
        <v>8</v>
      </c>
      <c r="B17" s="208" t="s">
        <v>580</v>
      </c>
      <c r="C17" s="244" t="s">
        <v>579</v>
      </c>
      <c r="D17" s="133"/>
      <c r="E17" s="244" t="s">
        <v>569</v>
      </c>
      <c r="F17" s="436" t="s">
        <v>560</v>
      </c>
      <c r="G17" s="137">
        <v>2005</v>
      </c>
      <c r="H17" s="325">
        <v>5</v>
      </c>
    </row>
    <row r="18" spans="1:8" ht="45">
      <c r="A18" s="235">
        <v>9</v>
      </c>
      <c r="B18" s="435" t="s">
        <v>582</v>
      </c>
      <c r="C18" s="244" t="s">
        <v>581</v>
      </c>
      <c r="D18" s="133"/>
      <c r="E18" s="244" t="s">
        <v>583</v>
      </c>
      <c r="F18" s="436" t="s">
        <v>560</v>
      </c>
      <c r="G18" s="137">
        <v>2005</v>
      </c>
      <c r="H18" s="325">
        <v>5</v>
      </c>
    </row>
    <row r="19" spans="1:8" ht="15.75" thickBot="1">
      <c r="A19" s="235">
        <v>10</v>
      </c>
      <c r="B19" s="140"/>
      <c r="C19" s="140"/>
      <c r="D19" s="140"/>
      <c r="E19" s="140"/>
      <c r="F19" s="140"/>
      <c r="G19" s="140"/>
      <c r="H19" s="340"/>
    </row>
    <row r="20" spans="1:8" ht="15.75" thickBot="1">
      <c r="A20" s="359"/>
      <c r="B20" s="245"/>
      <c r="C20" s="217"/>
      <c r="D20" s="217"/>
      <c r="E20" s="217"/>
      <c r="F20" s="217"/>
      <c r="G20" s="163" t="str">
        <f>"Total "&amp;LEFT(A7,4)</f>
        <v>Total I15.</v>
      </c>
      <c r="H20" s="164">
        <f>SUM(H10:H19)</f>
        <v>110</v>
      </c>
    </row>
    <row r="22" spans="1:8" ht="53.25" customHeight="1">
      <c r="A22" s="49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96"/>
      <c r="C22" s="496"/>
      <c r="D22" s="496"/>
      <c r="E22" s="496"/>
      <c r="F22" s="496"/>
      <c r="G22" s="496"/>
      <c r="H22" s="496"/>
    </row>
    <row r="40" spans="1:9" ht="15.75" thickBot="1"/>
    <row r="41" spans="1:9" ht="54" customHeight="1" thickBot="1">
      <c r="A41" s="218" t="s">
        <v>69</v>
      </c>
      <c r="B41" s="219" t="s">
        <v>72</v>
      </c>
      <c r="C41" s="237" t="s">
        <v>70</v>
      </c>
      <c r="D41" s="237" t="s">
        <v>71</v>
      </c>
      <c r="E41" s="219" t="s">
        <v>139</v>
      </c>
      <c r="F41" s="219" t="s">
        <v>139</v>
      </c>
      <c r="G41" s="219" t="s">
        <v>138</v>
      </c>
      <c r="H41" s="237" t="s">
        <v>87</v>
      </c>
      <c r="I41" s="238"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8" t="str">
        <f>'Date initiale'!C3</f>
        <v>Universitatea de Arhitectură și Urbanism "Ion Mincu" București</v>
      </c>
      <c r="B1" s="258"/>
      <c r="C1" s="258"/>
      <c r="D1" s="17"/>
      <c r="E1" s="42"/>
    </row>
    <row r="2" spans="1:8" ht="15.75">
      <c r="A2" s="258" t="str">
        <f>'Date initiale'!B4&amp;" "&amp;'Date initiale'!C4</f>
        <v>Facultatea ARHITECTURA</v>
      </c>
      <c r="B2" s="258"/>
      <c r="C2" s="258"/>
      <c r="D2" s="2"/>
      <c r="E2" s="42"/>
    </row>
    <row r="3" spans="1:8" ht="15.75">
      <c r="A3" s="258" t="str">
        <f>'Date initiale'!B5&amp;" "&amp;'Date initiale'!C5</f>
        <v>Departamentul Sinteza Proiectarii de Arhitectura</v>
      </c>
      <c r="B3" s="258"/>
      <c r="C3" s="258"/>
      <c r="D3" s="17"/>
      <c r="E3" s="42"/>
    </row>
    <row r="4" spans="1:8">
      <c r="A4" s="126" t="str">
        <f>'Date initiale'!C6&amp;", "&amp;'Date initiale'!C7</f>
        <v>MITRACHE ANCA, Profesor universitar, pozitia 12</v>
      </c>
      <c r="B4" s="126"/>
      <c r="C4" s="126"/>
    </row>
    <row r="5" spans="1:8" s="189" customFormat="1">
      <c r="A5" s="126"/>
      <c r="B5" s="126"/>
      <c r="C5" s="126"/>
    </row>
    <row r="6" spans="1:8" ht="15.75">
      <c r="A6" s="502" t="s">
        <v>110</v>
      </c>
      <c r="B6" s="502"/>
      <c r="C6" s="502"/>
      <c r="D6" s="502"/>
    </row>
    <row r="7" spans="1:8" s="189" customFormat="1" ht="90.75" customHeight="1">
      <c r="A7" s="49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97"/>
      <c r="C7" s="497"/>
      <c r="D7" s="497"/>
      <c r="E7" s="190"/>
      <c r="F7" s="190"/>
      <c r="G7" s="190"/>
      <c r="H7" s="190"/>
    </row>
    <row r="8" spans="1:8" ht="18.75" customHeight="1" thickBot="1">
      <c r="A8" s="73"/>
      <c r="B8" s="73"/>
      <c r="C8" s="73"/>
      <c r="D8" s="73"/>
    </row>
    <row r="9" spans="1:8" ht="45.75" customHeight="1" thickBot="1">
      <c r="A9" s="195" t="s">
        <v>55</v>
      </c>
      <c r="B9" s="219" t="s">
        <v>77</v>
      </c>
      <c r="C9" s="219" t="s">
        <v>87</v>
      </c>
      <c r="D9" s="220" t="s">
        <v>147</v>
      </c>
      <c r="E9" s="33"/>
      <c r="F9" s="264" t="s">
        <v>108</v>
      </c>
    </row>
    <row r="10" spans="1:8">
      <c r="A10" s="251">
        <v>1</v>
      </c>
      <c r="B10" s="270"/>
      <c r="C10" s="271"/>
      <c r="D10" s="345"/>
      <c r="F10" s="265" t="s">
        <v>168</v>
      </c>
      <c r="G10" s="380" t="s">
        <v>259</v>
      </c>
    </row>
    <row r="11" spans="1:8">
      <c r="A11" s="235">
        <f>A10+1</f>
        <v>2</v>
      </c>
      <c r="B11" s="268"/>
      <c r="C11" s="223"/>
      <c r="D11" s="341"/>
    </row>
    <row r="12" spans="1:8" s="189" customFormat="1">
      <c r="A12" s="235">
        <f t="shared" ref="A12:A19" si="0">A11+1</f>
        <v>3</v>
      </c>
      <c r="B12" s="244"/>
      <c r="C12" s="133"/>
      <c r="D12" s="325"/>
    </row>
    <row r="13" spans="1:8" s="189" customFormat="1">
      <c r="A13" s="235">
        <f t="shared" si="0"/>
        <v>4</v>
      </c>
      <c r="B13" s="269"/>
      <c r="C13" s="133"/>
      <c r="D13" s="325"/>
    </row>
    <row r="14" spans="1:8" s="189" customFormat="1">
      <c r="A14" s="235">
        <f t="shared" si="0"/>
        <v>5</v>
      </c>
      <c r="B14" s="269"/>
      <c r="C14" s="133"/>
      <c r="D14" s="325"/>
    </row>
    <row r="15" spans="1:8">
      <c r="A15" s="235">
        <f t="shared" si="0"/>
        <v>6</v>
      </c>
      <c r="B15" s="244"/>
      <c r="C15" s="133"/>
      <c r="D15" s="325"/>
    </row>
    <row r="16" spans="1:8">
      <c r="A16" s="235">
        <f t="shared" si="0"/>
        <v>7</v>
      </c>
      <c r="B16" s="269"/>
      <c r="C16" s="133"/>
      <c r="D16" s="325"/>
    </row>
    <row r="17" spans="1:4">
      <c r="A17" s="235">
        <f t="shared" si="0"/>
        <v>8</v>
      </c>
      <c r="B17" s="269"/>
      <c r="C17" s="133"/>
      <c r="D17" s="325"/>
    </row>
    <row r="18" spans="1:4">
      <c r="A18" s="235">
        <f t="shared" si="0"/>
        <v>9</v>
      </c>
      <c r="B18" s="269"/>
      <c r="C18" s="133"/>
      <c r="D18" s="325"/>
    </row>
    <row r="19" spans="1:4" ht="15.75" thickBot="1">
      <c r="A19" s="253">
        <f t="shared" si="0"/>
        <v>10</v>
      </c>
      <c r="B19" s="272"/>
      <c r="C19" s="140"/>
      <c r="D19" s="340"/>
    </row>
    <row r="20" spans="1:4" ht="15.75" thickBot="1">
      <c r="A20" s="358"/>
      <c r="B20" s="216"/>
      <c r="C20" s="163" t="str">
        <f>"Total "&amp;LEFT(A7,3)</f>
        <v>Total I16</v>
      </c>
      <c r="D20" s="273">
        <f>SUM(D10:D19)</f>
        <v>0</v>
      </c>
    </row>
    <row r="21" spans="1:4" ht="15.75">
      <c r="A21" s="36"/>
      <c r="B21" s="24"/>
      <c r="C21" s="24"/>
      <c r="D21" s="24"/>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K20" sqref="K2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8" t="str">
        <f>'Date initiale'!C3</f>
        <v>Universitatea de Arhitectură și Urbanism "Ion Mincu" București</v>
      </c>
      <c r="B1" s="258"/>
      <c r="C1" s="258"/>
      <c r="D1" s="17"/>
    </row>
    <row r="2" spans="1:11" ht="15.75">
      <c r="A2" s="258" t="str">
        <f>'Date initiale'!B4&amp;" "&amp;'Date initiale'!C4</f>
        <v>Facultatea ARHITECTURA</v>
      </c>
      <c r="B2" s="258"/>
      <c r="C2" s="258"/>
      <c r="D2" s="2"/>
    </row>
    <row r="3" spans="1:11" ht="15.75">
      <c r="A3" s="258" t="str">
        <f>'Date initiale'!B5&amp;" "&amp;'Date initiale'!C5</f>
        <v>Departamentul Sinteza Proiectarii de Arhitectura</v>
      </c>
      <c r="B3" s="258"/>
      <c r="C3" s="258"/>
      <c r="D3" s="17"/>
    </row>
    <row r="4" spans="1:11">
      <c r="A4" s="126" t="str">
        <f>'Date initiale'!C6&amp;", "&amp;'Date initiale'!C7</f>
        <v>MITRACHE ANCA, Profesor universitar, pozitia 12</v>
      </c>
      <c r="B4" s="126"/>
      <c r="C4" s="126"/>
    </row>
    <row r="5" spans="1:11" s="189" customFormat="1">
      <c r="A5" s="126"/>
      <c r="B5" s="126"/>
      <c r="C5" s="126"/>
    </row>
    <row r="6" spans="1:11">
      <c r="A6" s="503" t="s">
        <v>110</v>
      </c>
      <c r="B6" s="503"/>
      <c r="C6" s="503"/>
      <c r="D6" s="503"/>
    </row>
    <row r="7" spans="1:11" s="189" customFormat="1" ht="40.5" customHeight="1">
      <c r="A7" s="50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04"/>
      <c r="C7" s="504"/>
      <c r="D7" s="504"/>
    </row>
    <row r="8" spans="1:11" ht="15.75" thickBot="1"/>
    <row r="9" spans="1:11" ht="48.75" customHeight="1" thickBot="1">
      <c r="A9" s="195" t="s">
        <v>55</v>
      </c>
      <c r="B9" s="160" t="s">
        <v>77</v>
      </c>
      <c r="C9" s="160" t="s">
        <v>87</v>
      </c>
      <c r="D9" s="287" t="s">
        <v>147</v>
      </c>
      <c r="F9" s="264" t="s">
        <v>108</v>
      </c>
    </row>
    <row r="10" spans="1:11" ht="30">
      <c r="A10" s="313">
        <v>1</v>
      </c>
      <c r="B10" s="270" t="s">
        <v>537</v>
      </c>
      <c r="C10" s="271">
        <v>1994</v>
      </c>
      <c r="D10" s="345">
        <f>30/2</f>
        <v>15</v>
      </c>
      <c r="F10" s="265" t="s">
        <v>169</v>
      </c>
      <c r="G10" s="380" t="s">
        <v>260</v>
      </c>
      <c r="K10" s="22"/>
    </row>
    <row r="11" spans="1:11" s="189" customFormat="1" ht="30">
      <c r="A11" s="314">
        <f>A10+1</f>
        <v>2</v>
      </c>
      <c r="B11" s="295" t="s">
        <v>473</v>
      </c>
      <c r="C11" s="41">
        <v>2004</v>
      </c>
      <c r="D11" s="338">
        <f>30/2</f>
        <v>15</v>
      </c>
      <c r="K11" s="22"/>
    </row>
    <row r="12" spans="1:11" s="189" customFormat="1" ht="30">
      <c r="A12" s="314">
        <f t="shared" ref="A12:A19" si="0">A11+1</f>
        <v>3</v>
      </c>
      <c r="B12" s="295" t="s">
        <v>538</v>
      </c>
      <c r="C12" s="41">
        <v>2004</v>
      </c>
      <c r="D12" s="339">
        <v>5</v>
      </c>
      <c r="K12" s="22"/>
    </row>
    <row r="13" spans="1:11" s="189" customFormat="1">
      <c r="A13" s="314">
        <f t="shared" si="0"/>
        <v>4</v>
      </c>
      <c r="B13" s="295"/>
      <c r="C13" s="41"/>
      <c r="D13" s="339"/>
      <c r="K13" s="22"/>
    </row>
    <row r="14" spans="1:11" s="189" customFormat="1">
      <c r="A14" s="314">
        <f t="shared" si="0"/>
        <v>5</v>
      </c>
      <c r="B14" s="295"/>
      <c r="C14" s="41"/>
      <c r="D14" s="339"/>
      <c r="K14" s="22"/>
    </row>
    <row r="15" spans="1:11" s="189" customFormat="1">
      <c r="A15" s="314">
        <f t="shared" si="0"/>
        <v>6</v>
      </c>
      <c r="B15" s="295"/>
      <c r="C15" s="41"/>
      <c r="D15" s="339"/>
      <c r="K15" s="22"/>
    </row>
    <row r="16" spans="1:11" s="189" customFormat="1">
      <c r="A16" s="314">
        <f t="shared" si="0"/>
        <v>7</v>
      </c>
      <c r="B16" s="295"/>
      <c r="C16" s="41"/>
      <c r="D16" s="339"/>
      <c r="K16" s="22"/>
    </row>
    <row r="17" spans="1:11" s="189" customFormat="1">
      <c r="A17" s="314">
        <f t="shared" si="0"/>
        <v>8</v>
      </c>
      <c r="B17" s="295"/>
      <c r="C17" s="41"/>
      <c r="D17" s="339"/>
      <c r="K17" s="22"/>
    </row>
    <row r="18" spans="1:11" s="189" customFormat="1">
      <c r="A18" s="314">
        <f t="shared" si="0"/>
        <v>9</v>
      </c>
      <c r="B18" s="295"/>
      <c r="C18" s="41"/>
      <c r="D18" s="339"/>
      <c r="K18" s="22"/>
    </row>
    <row r="19" spans="1:11" ht="15.75" thickBot="1">
      <c r="A19" s="315">
        <f t="shared" si="0"/>
        <v>10</v>
      </c>
      <c r="B19" s="309"/>
      <c r="C19" s="156"/>
      <c r="D19" s="344"/>
      <c r="K19" s="22"/>
    </row>
    <row r="20" spans="1:11" ht="15.75" thickBot="1">
      <c r="A20" s="354"/>
      <c r="B20" s="126"/>
      <c r="C20" s="128" t="str">
        <f>"Total "&amp;LEFT(A7,3)</f>
        <v>Total I17</v>
      </c>
      <c r="D20" s="129">
        <f>SUM(D10:D19)</f>
        <v>35</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topLeftCell="A4" workbookViewId="0">
      <selection activeCell="B12" sqref="B12"/>
    </sheetView>
  </sheetViews>
  <sheetFormatPr defaultRowHeight="15"/>
  <cols>
    <col min="1" max="1" width="5.140625" customWidth="1"/>
    <col min="2" max="2" width="103.140625" customWidth="1"/>
    <col min="3" max="3" width="10.5703125" customWidth="1"/>
    <col min="4" max="4" width="9.7109375" customWidth="1"/>
  </cols>
  <sheetData>
    <row r="1" spans="1:11" ht="15.75">
      <c r="A1" s="258" t="str">
        <f>'Date initiale'!C3</f>
        <v>Universitatea de Arhitectură și Urbanism "Ion Mincu" București</v>
      </c>
      <c r="B1" s="258"/>
      <c r="C1" s="258"/>
      <c r="D1" s="17"/>
      <c r="E1" s="42"/>
    </row>
    <row r="2" spans="1:11" ht="15.75">
      <c r="A2" s="258" t="str">
        <f>'Date initiale'!B4&amp;" "&amp;'Date initiale'!C4</f>
        <v>Facultatea ARHITECTURA</v>
      </c>
      <c r="B2" s="258"/>
      <c r="C2" s="258"/>
      <c r="D2" s="42"/>
      <c r="E2" s="42"/>
    </row>
    <row r="3" spans="1:11" ht="15.75">
      <c r="A3" s="258" t="str">
        <f>'Date initiale'!B5&amp;" "&amp;'Date initiale'!C5</f>
        <v>Departamentul Sinteza Proiectarii de Arhitectura</v>
      </c>
      <c r="B3" s="258"/>
      <c r="C3" s="258"/>
      <c r="D3" s="17"/>
      <c r="E3" s="42"/>
    </row>
    <row r="4" spans="1:11">
      <c r="A4" s="126" t="str">
        <f>'Date initiale'!C6&amp;", "&amp;'Date initiale'!C7</f>
        <v>MITRACHE ANCA, Profesor universitar, pozitia 12</v>
      </c>
      <c r="B4" s="126"/>
      <c r="C4" s="126"/>
    </row>
    <row r="5" spans="1:11" s="189" customFormat="1">
      <c r="A5" s="126"/>
      <c r="B5" s="126"/>
      <c r="C5" s="126"/>
    </row>
    <row r="6" spans="1:11" ht="34.5" customHeight="1">
      <c r="A6" s="502" t="s">
        <v>110</v>
      </c>
      <c r="B6" s="502"/>
      <c r="C6" s="502"/>
      <c r="D6" s="502"/>
    </row>
    <row r="7" spans="1:11" s="189" customFormat="1" ht="34.5" customHeight="1">
      <c r="A7" s="50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04"/>
      <c r="C7" s="504"/>
      <c r="D7" s="504"/>
    </row>
    <row r="8" spans="1:11" ht="16.5" customHeight="1" thickBot="1">
      <c r="A8" s="60"/>
      <c r="B8" s="60"/>
      <c r="C8" s="60"/>
      <c r="D8" s="60"/>
    </row>
    <row r="9" spans="1:11" ht="42.75" customHeight="1" thickBot="1">
      <c r="A9" s="195" t="s">
        <v>55</v>
      </c>
      <c r="B9" s="160" t="s">
        <v>77</v>
      </c>
      <c r="C9" s="160" t="s">
        <v>87</v>
      </c>
      <c r="D9" s="287" t="s">
        <v>78</v>
      </c>
      <c r="E9" s="33"/>
      <c r="F9" s="264" t="s">
        <v>108</v>
      </c>
    </row>
    <row r="10" spans="1:11" ht="30">
      <c r="A10" s="165">
        <v>1</v>
      </c>
      <c r="B10" s="316" t="s">
        <v>474</v>
      </c>
      <c r="C10" s="166">
        <v>2009</v>
      </c>
      <c r="D10" s="333">
        <v>10</v>
      </c>
      <c r="E10" s="33"/>
      <c r="F10" s="265" t="s">
        <v>170</v>
      </c>
      <c r="G10" s="380" t="s">
        <v>261</v>
      </c>
      <c r="K10" s="22"/>
    </row>
    <row r="11" spans="1:11" ht="30">
      <c r="A11" s="167">
        <f>A10+1</f>
        <v>2</v>
      </c>
      <c r="B11" s="295" t="s">
        <v>475</v>
      </c>
      <c r="C11" s="41">
        <v>2014</v>
      </c>
      <c r="D11" s="325">
        <v>5</v>
      </c>
      <c r="K11" s="22"/>
    </row>
    <row r="12" spans="1:11">
      <c r="A12" s="167">
        <f t="shared" ref="A12:A19" si="0">A11+1</f>
        <v>3</v>
      </c>
      <c r="B12" s="295"/>
      <c r="C12" s="41"/>
      <c r="D12" s="325"/>
      <c r="K12" s="57"/>
    </row>
    <row r="13" spans="1:11">
      <c r="A13" s="167">
        <f t="shared" si="0"/>
        <v>4</v>
      </c>
      <c r="B13" s="295"/>
      <c r="C13" s="41"/>
      <c r="D13" s="325"/>
    </row>
    <row r="14" spans="1:11">
      <c r="A14" s="167">
        <f t="shared" si="0"/>
        <v>5</v>
      </c>
      <c r="B14" s="295"/>
      <c r="C14" s="41"/>
      <c r="D14" s="325"/>
    </row>
    <row r="15" spans="1:11">
      <c r="A15" s="167">
        <f t="shared" si="0"/>
        <v>6</v>
      </c>
      <c r="B15" s="295"/>
      <c r="C15" s="41"/>
      <c r="D15" s="325"/>
    </row>
    <row r="16" spans="1:11">
      <c r="A16" s="167">
        <f t="shared" si="0"/>
        <v>7</v>
      </c>
      <c r="B16" s="295"/>
      <c r="C16" s="41"/>
      <c r="D16" s="325"/>
    </row>
    <row r="17" spans="1:8" s="37" customFormat="1">
      <c r="A17" s="167">
        <f t="shared" si="0"/>
        <v>8</v>
      </c>
      <c r="B17" s="295"/>
      <c r="C17" s="41"/>
      <c r="D17" s="325"/>
    </row>
    <row r="18" spans="1:8">
      <c r="A18" s="167">
        <f t="shared" si="0"/>
        <v>9</v>
      </c>
      <c r="B18" s="295"/>
      <c r="C18" s="41"/>
      <c r="D18" s="325"/>
    </row>
    <row r="19" spans="1:8" ht="15.75" thickBot="1">
      <c r="A19" s="308">
        <f t="shared" si="0"/>
        <v>10</v>
      </c>
      <c r="B19" s="309"/>
      <c r="C19" s="156"/>
      <c r="D19" s="340"/>
    </row>
    <row r="20" spans="1:8" s="22" customFormat="1" ht="15.75" thickBot="1">
      <c r="A20" s="357"/>
      <c r="B20" s="317"/>
      <c r="C20" s="128" t="str">
        <f>"Total "&amp;LEFT(A7,3)</f>
        <v>Total I18</v>
      </c>
      <c r="D20" s="318">
        <f>SUM(D10:D19)</f>
        <v>15</v>
      </c>
    </row>
    <row r="21" spans="1:8">
      <c r="B21" s="18"/>
    </row>
    <row r="22" spans="1:8" ht="53.25" customHeight="1">
      <c r="A22" s="49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96"/>
      <c r="C22" s="496"/>
      <c r="D22" s="496"/>
      <c r="E22" s="267"/>
      <c r="F22" s="267"/>
      <c r="G22" s="267"/>
      <c r="H22" s="267"/>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C13" sqref="C13"/>
    </sheetView>
  </sheetViews>
  <sheetFormatPr defaultRowHeight="15"/>
  <cols>
    <col min="1" max="1" width="5.140625" customWidth="1"/>
    <col min="2" max="2" width="27.140625" customWidth="1"/>
    <col min="3" max="3" width="75.7109375" customWidth="1"/>
    <col min="4" max="4" width="10.5703125" style="189" customWidth="1"/>
    <col min="5" max="5" width="9.7109375" customWidth="1"/>
    <col min="7" max="7" width="14.140625" customWidth="1"/>
  </cols>
  <sheetData>
    <row r="1" spans="1:11">
      <c r="A1" s="260" t="str">
        <f>'Date initiale'!C3</f>
        <v>Universitatea de Arhitectură și Urbanism "Ion Mincu" București</v>
      </c>
      <c r="B1" s="260"/>
      <c r="D1" s="260"/>
    </row>
    <row r="2" spans="1:11" ht="15.75">
      <c r="A2" s="258" t="str">
        <f>'Date initiale'!B4&amp;" "&amp;'Date initiale'!C4</f>
        <v>Facultatea ARHITECTURA</v>
      </c>
      <c r="B2" s="258"/>
      <c r="C2" s="17"/>
      <c r="D2" s="258"/>
      <c r="E2" s="17"/>
    </row>
    <row r="3" spans="1:11" ht="15.75">
      <c r="A3" s="258" t="str">
        <f>'Date initiale'!B5&amp;" "&amp;'Date initiale'!C5</f>
        <v>Departamentul Sinteza Proiectarii de Arhitectura</v>
      </c>
      <c r="B3" s="258"/>
      <c r="C3" s="17"/>
      <c r="D3" s="258"/>
      <c r="E3" s="17"/>
    </row>
    <row r="4" spans="1:11" ht="15.75">
      <c r="A4" s="495" t="str">
        <f>'Date initiale'!C6&amp;", "&amp;'Date initiale'!C7</f>
        <v>MITRACHE ANCA, Profesor universitar, pozitia 12</v>
      </c>
      <c r="B4" s="495"/>
      <c r="C4" s="505"/>
      <c r="D4" s="505"/>
      <c r="E4" s="505"/>
    </row>
    <row r="5" spans="1:11" s="189" customFormat="1" ht="15.75">
      <c r="A5" s="259"/>
      <c r="B5" s="259"/>
      <c r="C5" s="17"/>
      <c r="D5" s="259"/>
      <c r="E5" s="17"/>
    </row>
    <row r="6" spans="1:11" ht="15.75">
      <c r="A6" s="500" t="s">
        <v>110</v>
      </c>
      <c r="B6" s="500"/>
      <c r="C6" s="500"/>
      <c r="D6" s="500"/>
      <c r="E6" s="500"/>
    </row>
    <row r="7" spans="1:11" ht="67.5" customHeight="1">
      <c r="A7" s="50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04"/>
      <c r="C7" s="504"/>
      <c r="D7" s="504"/>
      <c r="E7" s="504"/>
      <c r="F7" s="40"/>
      <c r="G7" s="40"/>
      <c r="H7" s="40"/>
      <c r="I7" s="40"/>
    </row>
    <row r="8" spans="1:11" s="22" customFormat="1" ht="20.25" customHeight="1" thickBot="1">
      <c r="A8" s="60"/>
      <c r="B8" s="60"/>
      <c r="C8" s="60"/>
      <c r="D8" s="60"/>
      <c r="E8" s="60"/>
      <c r="F8" s="70"/>
      <c r="G8" s="70"/>
      <c r="H8" s="70"/>
      <c r="I8" s="70"/>
    </row>
    <row r="9" spans="1:11" ht="30.75" thickBot="1">
      <c r="A9" s="159" t="s">
        <v>55</v>
      </c>
      <c r="B9" s="219" t="s">
        <v>150</v>
      </c>
      <c r="C9" s="219" t="s">
        <v>82</v>
      </c>
      <c r="D9" s="219" t="s">
        <v>81</v>
      </c>
      <c r="E9" s="238" t="s">
        <v>147</v>
      </c>
      <c r="G9" s="264" t="s">
        <v>108</v>
      </c>
      <c r="K9" s="22"/>
    </row>
    <row r="10" spans="1:11" s="189" customFormat="1" ht="45">
      <c r="A10" s="281">
        <v>1</v>
      </c>
      <c r="B10" s="282" t="s">
        <v>476</v>
      </c>
      <c r="C10" s="283" t="s">
        <v>477</v>
      </c>
      <c r="D10" s="248">
        <v>1991</v>
      </c>
      <c r="E10" s="333">
        <v>5</v>
      </c>
      <c r="G10" s="265" t="s">
        <v>171</v>
      </c>
      <c r="H10" s="380" t="s">
        <v>262</v>
      </c>
      <c r="K10" s="22"/>
    </row>
    <row r="11" spans="1:11" s="189" customFormat="1" ht="45">
      <c r="A11" s="207">
        <f>A10+1</f>
        <v>2</v>
      </c>
      <c r="B11" s="244" t="s">
        <v>479</v>
      </c>
      <c r="C11" s="279" t="s">
        <v>478</v>
      </c>
      <c r="D11" s="133">
        <v>1994</v>
      </c>
      <c r="E11" s="325">
        <v>5</v>
      </c>
      <c r="K11" s="22"/>
    </row>
    <row r="12" spans="1:11" s="189" customFormat="1" ht="60">
      <c r="A12" s="207">
        <f t="shared" ref="A12:A19" si="0">A11+1</f>
        <v>3</v>
      </c>
      <c r="B12" s="244" t="s">
        <v>481</v>
      </c>
      <c r="C12" s="279" t="s">
        <v>480</v>
      </c>
      <c r="D12" s="133">
        <v>2007</v>
      </c>
      <c r="E12" s="325">
        <v>5</v>
      </c>
      <c r="K12" s="22"/>
    </row>
    <row r="13" spans="1:11" s="189" customFormat="1" ht="60">
      <c r="A13" s="207">
        <f t="shared" si="0"/>
        <v>4</v>
      </c>
      <c r="B13" s="244" t="s">
        <v>609</v>
      </c>
      <c r="C13" s="279" t="s">
        <v>608</v>
      </c>
      <c r="D13" s="133">
        <v>2018</v>
      </c>
      <c r="E13" s="325">
        <v>5</v>
      </c>
      <c r="K13" s="22"/>
    </row>
    <row r="14" spans="1:11">
      <c r="A14" s="207">
        <f t="shared" si="0"/>
        <v>5</v>
      </c>
      <c r="B14" s="244"/>
      <c r="C14" s="279"/>
      <c r="D14" s="133"/>
      <c r="E14" s="325"/>
      <c r="K14" s="22"/>
    </row>
    <row r="15" spans="1:11" s="189" customFormat="1">
      <c r="A15" s="207">
        <f t="shared" si="0"/>
        <v>6</v>
      </c>
      <c r="B15" s="244"/>
      <c r="C15" s="279"/>
      <c r="D15" s="133"/>
      <c r="E15" s="325"/>
      <c r="K15" s="22"/>
    </row>
    <row r="16" spans="1:11" s="189" customFormat="1">
      <c r="A16" s="207">
        <f t="shared" si="0"/>
        <v>7</v>
      </c>
      <c r="B16" s="244"/>
      <c r="C16" s="279"/>
      <c r="D16" s="133"/>
      <c r="E16" s="325"/>
      <c r="K16" s="22"/>
    </row>
    <row r="17" spans="1:11" s="189" customFormat="1">
      <c r="A17" s="207">
        <f t="shared" si="0"/>
        <v>8</v>
      </c>
      <c r="B17" s="244"/>
      <c r="C17" s="279"/>
      <c r="D17" s="133"/>
      <c r="E17" s="325"/>
      <c r="K17" s="22"/>
    </row>
    <row r="18" spans="1:11" s="189" customFormat="1">
      <c r="A18" s="207">
        <f t="shared" si="0"/>
        <v>9</v>
      </c>
      <c r="B18" s="244"/>
      <c r="C18" s="279"/>
      <c r="D18" s="133"/>
      <c r="E18" s="325"/>
      <c r="K18" s="22"/>
    </row>
    <row r="19" spans="1:11" s="189" customFormat="1" ht="15.75" thickBot="1">
      <c r="A19" s="214">
        <f t="shared" si="0"/>
        <v>10</v>
      </c>
      <c r="B19" s="284"/>
      <c r="C19" s="285"/>
      <c r="D19" s="140"/>
      <c r="E19" s="340"/>
      <c r="K19" s="22"/>
    </row>
    <row r="20" spans="1:11" ht="15.75" thickBot="1">
      <c r="A20" s="356"/>
      <c r="B20" s="217"/>
      <c r="C20" s="280"/>
      <c r="D20" s="163" t="str">
        <f>"Total "&amp;LEFT(A7,3)</f>
        <v>Total I19</v>
      </c>
      <c r="E20" s="164">
        <f>SUM(E10:E19)</f>
        <v>20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H17" sqref="H17"/>
    </sheetView>
  </sheetViews>
  <sheetFormatPr defaultRowHeight="15"/>
  <cols>
    <col min="1" max="1" width="5.140625" customWidth="1"/>
    <col min="2" max="2" width="86.28515625" customWidth="1"/>
    <col min="3" max="3" width="17.140625" style="189" customWidth="1"/>
    <col min="4" max="4" width="10.5703125" customWidth="1"/>
    <col min="5" max="5" width="9.7109375" customWidth="1"/>
    <col min="7" max="7" width="13.42578125" customWidth="1"/>
  </cols>
  <sheetData>
    <row r="1" spans="1:8" ht="15.75">
      <c r="A1" s="258" t="str">
        <f>'Date initiale'!C3</f>
        <v>Universitatea de Arhitectură și Urbanism "Ion Mincu" București</v>
      </c>
      <c r="B1" s="258"/>
      <c r="C1" s="258"/>
      <c r="D1" s="258"/>
      <c r="E1" s="17"/>
    </row>
    <row r="2" spans="1:8" ht="15.75">
      <c r="A2" s="258" t="str">
        <f>'Date initiale'!B4&amp;" "&amp;'Date initiale'!C4</f>
        <v>Facultatea ARHITECTURA</v>
      </c>
      <c r="B2" s="258"/>
      <c r="C2" s="258"/>
      <c r="D2" s="258"/>
      <c r="E2" s="17"/>
    </row>
    <row r="3" spans="1:8" ht="15.75">
      <c r="A3" s="258" t="str">
        <f>'Date initiale'!B5&amp;" "&amp;'Date initiale'!C5</f>
        <v>Departamentul Sinteza Proiectarii de Arhitectura</v>
      </c>
      <c r="B3" s="258"/>
      <c r="C3" s="258"/>
      <c r="D3" s="258"/>
      <c r="E3" s="17"/>
    </row>
    <row r="4" spans="1:8">
      <c r="A4" s="126" t="str">
        <f>'Date initiale'!C6&amp;", "&amp;'Date initiale'!C7</f>
        <v>MITRACHE ANCA, Profesor universitar, pozitia 12</v>
      </c>
      <c r="B4" s="126"/>
      <c r="C4" s="126"/>
      <c r="D4" s="126"/>
    </row>
    <row r="5" spans="1:8" s="189" customFormat="1">
      <c r="A5" s="126"/>
      <c r="B5" s="126"/>
      <c r="C5" s="126"/>
      <c r="D5" s="126"/>
    </row>
    <row r="6" spans="1:8" ht="15.75">
      <c r="A6" s="506" t="s">
        <v>110</v>
      </c>
      <c r="B6" s="507"/>
      <c r="C6" s="507"/>
      <c r="D6" s="507"/>
      <c r="E6" s="508"/>
    </row>
    <row r="7" spans="1:8" s="189" customFormat="1" ht="15.75">
      <c r="A7" s="504" t="str">
        <f>'Descriere indicatori'!B27&amp;". "&amp;'Descriere indicatori'!C27</f>
        <v xml:space="preserve">I20. Expoziţii profesionale în domeniu organizate la nivel internaţional / naţional sau local în calitate de autor, coautor, curator </v>
      </c>
      <c r="B7" s="504"/>
      <c r="C7" s="504"/>
      <c r="D7" s="504"/>
      <c r="E7" s="504"/>
      <c r="F7" s="278"/>
    </row>
    <row r="8" spans="1:8" s="189" customFormat="1" ht="32.25" customHeight="1" thickBot="1">
      <c r="A8" s="59"/>
      <c r="B8" s="59"/>
      <c r="C8" s="59"/>
      <c r="D8" s="59"/>
      <c r="E8" s="59"/>
    </row>
    <row r="9" spans="1:8" ht="30.75" thickBot="1">
      <c r="A9" s="159" t="s">
        <v>55</v>
      </c>
      <c r="B9" s="286" t="s">
        <v>152</v>
      </c>
      <c r="C9" s="160" t="s">
        <v>151</v>
      </c>
      <c r="D9" s="160" t="s">
        <v>87</v>
      </c>
      <c r="E9" s="287" t="s">
        <v>147</v>
      </c>
      <c r="G9" s="264" t="s">
        <v>108</v>
      </c>
    </row>
    <row r="10" spans="1:8" ht="30">
      <c r="A10" s="291">
        <v>1</v>
      </c>
      <c r="B10" s="399" t="s">
        <v>552</v>
      </c>
      <c r="C10" s="398" t="s">
        <v>482</v>
      </c>
      <c r="D10" s="400" t="s">
        <v>553</v>
      </c>
      <c r="E10" s="346">
        <f>5*8</f>
        <v>40</v>
      </c>
      <c r="G10" s="265" t="s">
        <v>170</v>
      </c>
      <c r="H10" s="380" t="s">
        <v>263</v>
      </c>
    </row>
    <row r="11" spans="1:8" ht="30">
      <c r="A11" s="294">
        <f>A10+1</f>
        <v>2</v>
      </c>
      <c r="B11" s="401" t="s">
        <v>546</v>
      </c>
      <c r="C11" s="295" t="s">
        <v>428</v>
      </c>
      <c r="D11" s="41">
        <v>2011</v>
      </c>
      <c r="E11" s="402">
        <v>5</v>
      </c>
      <c r="G11" s="265" t="s">
        <v>172</v>
      </c>
    </row>
    <row r="12" spans="1:8" ht="30">
      <c r="A12" s="294">
        <f t="shared" ref="A12:A19" si="0">A11+1</f>
        <v>3</v>
      </c>
      <c r="B12" s="401" t="s">
        <v>484</v>
      </c>
      <c r="C12" s="295" t="s">
        <v>428</v>
      </c>
      <c r="D12" s="41" t="s">
        <v>554</v>
      </c>
      <c r="E12" s="402">
        <f>2*5</f>
        <v>10</v>
      </c>
      <c r="G12" s="265" t="s">
        <v>173</v>
      </c>
    </row>
    <row r="13" spans="1:8" ht="30">
      <c r="A13" s="294">
        <f t="shared" si="0"/>
        <v>4</v>
      </c>
      <c r="B13" s="416" t="s">
        <v>555</v>
      </c>
      <c r="C13" s="295" t="s">
        <v>428</v>
      </c>
      <c r="D13" s="211" t="s">
        <v>547</v>
      </c>
      <c r="E13" s="415">
        <f>3*13</f>
        <v>39</v>
      </c>
    </row>
    <row r="14" spans="1:8">
      <c r="A14" s="294">
        <f t="shared" si="0"/>
        <v>5</v>
      </c>
      <c r="B14" s="394" t="s">
        <v>548</v>
      </c>
      <c r="C14" s="295" t="s">
        <v>428</v>
      </c>
      <c r="D14" s="211" t="s">
        <v>549</v>
      </c>
      <c r="E14" s="417">
        <f>6*3</f>
        <v>18</v>
      </c>
    </row>
    <row r="15" spans="1:8" ht="30">
      <c r="A15" s="294">
        <f t="shared" si="0"/>
        <v>6</v>
      </c>
      <c r="B15" s="295" t="s">
        <v>551</v>
      </c>
      <c r="C15" s="295" t="s">
        <v>428</v>
      </c>
      <c r="D15" s="41" t="s">
        <v>550</v>
      </c>
      <c r="E15" s="418">
        <v>10</v>
      </c>
    </row>
    <row r="16" spans="1:8">
      <c r="A16" s="294">
        <f t="shared" si="0"/>
        <v>7</v>
      </c>
      <c r="B16" s="295"/>
      <c r="C16" s="41"/>
      <c r="D16" s="41"/>
      <c r="E16" s="347"/>
    </row>
    <row r="17" spans="1:5">
      <c r="A17" s="294">
        <f t="shared" si="0"/>
        <v>8</v>
      </c>
      <c r="B17" s="295"/>
      <c r="C17" s="41"/>
      <c r="D17" s="41"/>
      <c r="E17" s="325"/>
    </row>
    <row r="18" spans="1:5" s="57" customFormat="1">
      <c r="A18" s="294">
        <f t="shared" si="0"/>
        <v>9</v>
      </c>
      <c r="B18" s="297"/>
      <c r="C18" s="185"/>
      <c r="D18" s="185"/>
      <c r="E18" s="348"/>
    </row>
    <row r="19" spans="1:5" s="57" customFormat="1" ht="15.75" thickBot="1">
      <c r="A19" s="299">
        <f t="shared" si="0"/>
        <v>10</v>
      </c>
      <c r="B19" s="300"/>
      <c r="C19" s="301"/>
      <c r="D19" s="301"/>
      <c r="E19" s="349"/>
    </row>
    <row r="20" spans="1:5" ht="15.75" thickBot="1">
      <c r="A20" s="355"/>
      <c r="B20" s="289"/>
      <c r="C20" s="290"/>
      <c r="D20" s="163" t="str">
        <f>"Total "&amp;LEFT(A7,3)</f>
        <v>Total I20</v>
      </c>
      <c r="E20" s="405">
        <f>SUM(E10:E19)</f>
        <v>122</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10" zoomScale="130" zoomScaleNormal="130" workbookViewId="0">
      <selection activeCell="I46" sqref="I45:I46"/>
    </sheetView>
  </sheetViews>
  <sheetFormatPr defaultRowHeight="15"/>
  <cols>
    <col min="1" max="1" width="4.28515625" style="189" customWidth="1"/>
    <col min="2" max="2" width="8.7109375" customWidth="1"/>
    <col min="3" max="3" width="72" customWidth="1"/>
    <col min="4" max="4" width="7.7109375" customWidth="1"/>
  </cols>
  <sheetData>
    <row r="1" spans="2:4">
      <c r="B1" s="481" t="s">
        <v>102</v>
      </c>
      <c r="C1" s="481"/>
      <c r="D1" s="481"/>
    </row>
    <row r="2" spans="2:4" s="189" customFormat="1">
      <c r="B2" s="370" t="str">
        <f>"Facultatea de "&amp;'Date initiale'!C4</f>
        <v>Facultatea de ARHITECTURA</v>
      </c>
      <c r="C2" s="370"/>
      <c r="D2" s="370"/>
    </row>
    <row r="3" spans="2:4">
      <c r="B3" s="481" t="str">
        <f>"Departamentul "&amp;'Date initiale'!C5</f>
        <v>Departamentul Sinteza Proiectarii de Arhitectura</v>
      </c>
      <c r="C3" s="481"/>
      <c r="D3" s="481"/>
    </row>
    <row r="4" spans="2:4">
      <c r="B4" s="370" t="str">
        <f>"Nume și prenume: "&amp;'Date initiale'!C6</f>
        <v>Nume și prenume: MITRACHE ANCA</v>
      </c>
      <c r="C4" s="370"/>
      <c r="D4" s="370"/>
    </row>
    <row r="5" spans="2:4" s="189" customFormat="1">
      <c r="B5" s="370" t="str">
        <f>"Post: "&amp;'Date initiale'!C7</f>
        <v>Post: Profesor universitar, pozitia 12</v>
      </c>
      <c r="C5" s="370"/>
      <c r="D5" s="370"/>
    </row>
    <row r="6" spans="2:4">
      <c r="B6" s="370" t="str">
        <f>"Standard de referință: "&amp;'Date initiale'!C8</f>
        <v>Standard de referință: profesor universitar</v>
      </c>
      <c r="C6" s="370"/>
      <c r="D6" s="370"/>
    </row>
    <row r="7" spans="2:4">
      <c r="B7" s="189"/>
      <c r="C7" s="189"/>
      <c r="D7" s="189"/>
    </row>
    <row r="8" spans="2:4" s="189" customFormat="1" ht="15.75">
      <c r="B8" s="484" t="s">
        <v>178</v>
      </c>
      <c r="C8" s="484"/>
      <c r="D8" s="484"/>
    </row>
    <row r="9" spans="2:4" ht="34.5" customHeight="1">
      <c r="B9" s="482" t="s">
        <v>186</v>
      </c>
      <c r="C9" s="483"/>
      <c r="D9" s="483"/>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45</v>
      </c>
    </row>
    <row r="13" spans="2:4">
      <c r="B13" s="97" t="s">
        <v>23</v>
      </c>
      <c r="C13" s="31" t="s">
        <v>24</v>
      </c>
      <c r="D13" s="106">
        <f>'I3'!I20</f>
        <v>0</v>
      </c>
    </row>
    <row r="14" spans="2:4">
      <c r="B14" s="97" t="s">
        <v>26</v>
      </c>
      <c r="C14" s="11" t="s">
        <v>199</v>
      </c>
      <c r="D14" s="106">
        <f>'I4'!I20</f>
        <v>0</v>
      </c>
    </row>
    <row r="15" spans="2:4" ht="45">
      <c r="B15" s="97" t="s">
        <v>28</v>
      </c>
      <c r="C15" s="79" t="s">
        <v>200</v>
      </c>
      <c r="D15" s="106">
        <f>'I5'!I20</f>
        <v>60</v>
      </c>
    </row>
    <row r="16" spans="2:4" ht="15" customHeight="1">
      <c r="B16" s="97" t="s">
        <v>29</v>
      </c>
      <c r="C16" s="15" t="s">
        <v>201</v>
      </c>
      <c r="D16" s="106">
        <f>'I6'!I20</f>
        <v>0</v>
      </c>
    </row>
    <row r="17" spans="2:4" ht="15" customHeight="1">
      <c r="B17" s="97" t="s">
        <v>30</v>
      </c>
      <c r="C17" s="15" t="s">
        <v>203</v>
      </c>
      <c r="D17" s="106">
        <f>'I7'!I29</f>
        <v>72.5</v>
      </c>
    </row>
    <row r="18" spans="2:4" ht="30">
      <c r="B18" s="97" t="s">
        <v>31</v>
      </c>
      <c r="C18" s="15" t="s">
        <v>204</v>
      </c>
      <c r="D18" s="106">
        <f>'I8'!I20</f>
        <v>15</v>
      </c>
    </row>
    <row r="19" spans="2:4" ht="30">
      <c r="B19" s="97" t="s">
        <v>33</v>
      </c>
      <c r="C19" s="11" t="s">
        <v>205</v>
      </c>
      <c r="D19" s="106">
        <f>'I9'!I20</f>
        <v>0</v>
      </c>
    </row>
    <row r="20" spans="2:4" ht="30">
      <c r="B20" s="97" t="s">
        <v>34</v>
      </c>
      <c r="C20" s="78" t="s">
        <v>207</v>
      </c>
      <c r="D20" s="106">
        <f>'I10'!I20</f>
        <v>20</v>
      </c>
    </row>
    <row r="21" spans="2:4" ht="45">
      <c r="B21" s="98" t="s">
        <v>36</v>
      </c>
      <c r="C21" s="15" t="s">
        <v>209</v>
      </c>
      <c r="D21" s="106">
        <f>I11a!I22</f>
        <v>45</v>
      </c>
    </row>
    <row r="22" spans="2:4" ht="60" customHeight="1">
      <c r="B22" s="99"/>
      <c r="C22" s="15" t="s">
        <v>211</v>
      </c>
      <c r="D22" s="106">
        <f>I11b!H20</f>
        <v>208</v>
      </c>
    </row>
    <row r="23" spans="2:4" ht="30">
      <c r="B23" s="96"/>
      <c r="C23" s="35" t="s">
        <v>213</v>
      </c>
      <c r="D23" s="106">
        <f>I11c!G23</f>
        <v>65</v>
      </c>
    </row>
    <row r="24" spans="2:4" ht="75">
      <c r="B24" s="97" t="s">
        <v>40</v>
      </c>
      <c r="C24" s="15" t="s">
        <v>215</v>
      </c>
      <c r="D24" s="106">
        <f>'I12'!H20</f>
        <v>0</v>
      </c>
    </row>
    <row r="25" spans="2:4" ht="48" customHeight="1">
      <c r="B25" s="97" t="s">
        <v>60</v>
      </c>
      <c r="C25" s="15" t="s">
        <v>217</v>
      </c>
      <c r="D25" s="106">
        <f>'I13'!H28</f>
        <v>230</v>
      </c>
    </row>
    <row r="26" spans="2:4" ht="60">
      <c r="B26" s="98" t="s">
        <v>61</v>
      </c>
      <c r="C26" s="11" t="s">
        <v>219</v>
      </c>
      <c r="D26" s="106">
        <f>I14a!H20</f>
        <v>0</v>
      </c>
    </row>
    <row r="27" spans="2:4" ht="30" customHeight="1">
      <c r="B27" s="96"/>
      <c r="C27" s="11" t="s">
        <v>221</v>
      </c>
      <c r="D27" s="106">
        <f>I14b!H20</f>
        <v>27.5</v>
      </c>
    </row>
    <row r="28" spans="2:4" ht="45">
      <c r="B28" s="97" t="s">
        <v>61</v>
      </c>
      <c r="C28" s="11" t="s">
        <v>62</v>
      </c>
      <c r="D28" s="106">
        <f>I14c!H19</f>
        <v>40</v>
      </c>
    </row>
    <row r="29" spans="2:4" s="189" customFormat="1" ht="60">
      <c r="B29" s="374" t="s">
        <v>0</v>
      </c>
      <c r="C29" s="11" t="s">
        <v>224</v>
      </c>
      <c r="D29" s="107">
        <f>'I15'!H20</f>
        <v>110</v>
      </c>
    </row>
    <row r="30" spans="2:4" ht="120">
      <c r="B30" s="100" t="s">
        <v>64</v>
      </c>
      <c r="C30" s="86" t="s">
        <v>226</v>
      </c>
      <c r="D30" s="107">
        <f>'I16'!D20</f>
        <v>0</v>
      </c>
    </row>
    <row r="31" spans="2:4" ht="45">
      <c r="B31" s="100" t="s">
        <v>66</v>
      </c>
      <c r="C31" s="72" t="s">
        <v>229</v>
      </c>
      <c r="D31" s="106">
        <f>'I17'!D20</f>
        <v>35</v>
      </c>
    </row>
    <row r="32" spans="2:4" ht="45" customHeight="1">
      <c r="B32" s="96" t="s">
        <v>68</v>
      </c>
      <c r="C32" s="15" t="s">
        <v>231</v>
      </c>
      <c r="D32" s="105">
        <f>'I18'!D20</f>
        <v>15</v>
      </c>
    </row>
    <row r="33" spans="2:4" ht="75" customHeight="1">
      <c r="B33" s="97" t="s">
        <v>42</v>
      </c>
      <c r="C33" s="90" t="s">
        <v>233</v>
      </c>
      <c r="D33" s="106">
        <f>'I19'!E20</f>
        <v>20</v>
      </c>
    </row>
    <row r="34" spans="2:4" ht="30">
      <c r="B34" s="101" t="s">
        <v>44</v>
      </c>
      <c r="C34" s="89" t="s">
        <v>234</v>
      </c>
      <c r="D34" s="106">
        <f>'I20'!E20</f>
        <v>122</v>
      </c>
    </row>
    <row r="35" spans="2:4">
      <c r="B35" s="97" t="s">
        <v>45</v>
      </c>
      <c r="C35" s="81" t="s">
        <v>236</v>
      </c>
      <c r="D35" s="106">
        <f>'I21'!D20</f>
        <v>45</v>
      </c>
    </row>
    <row r="36" spans="2:4" ht="90">
      <c r="B36" s="97" t="s">
        <v>47</v>
      </c>
      <c r="C36" s="80" t="s">
        <v>271</v>
      </c>
      <c r="D36" s="106">
        <f>'I22'!D21</f>
        <v>65</v>
      </c>
    </row>
    <row r="37" spans="2:4" ht="45">
      <c r="B37" s="97" t="s">
        <v>48</v>
      </c>
      <c r="C37" s="79" t="s">
        <v>237</v>
      </c>
      <c r="D37" s="106">
        <f>'I23'!D21</f>
        <v>50</v>
      </c>
    </row>
    <row r="38" spans="2:4">
      <c r="B38" s="97" t="s">
        <v>239</v>
      </c>
      <c r="C38" s="79" t="s">
        <v>49</v>
      </c>
      <c r="D38" s="106">
        <f>'I24'!F20</f>
        <v>0</v>
      </c>
    </row>
    <row r="39" spans="2:4">
      <c r="B39" s="189"/>
      <c r="C39" s="189"/>
      <c r="D39" s="189"/>
    </row>
    <row r="40" spans="2:4">
      <c r="B40" s="274" t="s">
        <v>2</v>
      </c>
      <c r="C40" s="1" t="s">
        <v>104</v>
      </c>
      <c r="D40" s="189"/>
    </row>
    <row r="41" spans="2:4">
      <c r="B41" s="19" t="s">
        <v>5</v>
      </c>
      <c r="C41" s="13" t="s">
        <v>242</v>
      </c>
      <c r="D41" s="108">
        <f>SUM(D11:D20)+SUM(D33:D38)</f>
        <v>514.5</v>
      </c>
    </row>
    <row r="42" spans="2:4">
      <c r="B42" s="19" t="s">
        <v>6</v>
      </c>
      <c r="C42" s="13" t="s">
        <v>243</v>
      </c>
      <c r="D42" s="108">
        <f>SUM(D24:D33)</f>
        <v>477.5</v>
      </c>
    </row>
    <row r="43" spans="2:4" ht="15.75" thickBot="1">
      <c r="B43" s="102" t="s">
        <v>7</v>
      </c>
      <c r="C43" s="14" t="s">
        <v>9</v>
      </c>
      <c r="D43" s="109">
        <f>SUM(D21:D23)</f>
        <v>318</v>
      </c>
    </row>
    <row r="44" spans="2:4" ht="16.5" thickTop="1" thickBot="1">
      <c r="B44" s="103" t="s">
        <v>8</v>
      </c>
      <c r="C44" s="104" t="s">
        <v>244</v>
      </c>
      <c r="D44" s="110">
        <f>D41+D42+D43</f>
        <v>1310</v>
      </c>
    </row>
    <row r="45" spans="2:4" ht="15.75" thickTop="1">
      <c r="B45" s="189"/>
      <c r="C45" s="189"/>
      <c r="D45" s="189"/>
    </row>
    <row r="46" spans="2:4">
      <c r="B46" s="275" t="s">
        <v>148</v>
      </c>
      <c r="C46" s="189" t="s">
        <v>149</v>
      </c>
      <c r="D46" s="189"/>
    </row>
    <row r="47" spans="2:4">
      <c r="B47" s="311" t="str">
        <f>'Date initiale'!C9</f>
        <v>ian/2019</v>
      </c>
      <c r="C47" s="189"/>
      <c r="D47" s="189"/>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topLeftCell="A4" workbookViewId="0">
      <selection activeCell="B14" sqref="B14"/>
    </sheetView>
  </sheetViews>
  <sheetFormatPr defaultRowHeight="15"/>
  <cols>
    <col min="1" max="1" width="5.140625" customWidth="1"/>
    <col min="2" max="2" width="104.28515625" customWidth="1"/>
    <col min="3" max="3" width="10.5703125" customWidth="1"/>
    <col min="4" max="4" width="9.7109375" customWidth="1"/>
  </cols>
  <sheetData>
    <row r="1" spans="1:10">
      <c r="A1" s="260" t="str">
        <f>'Date initiale'!C3</f>
        <v>Universitatea de Arhitectură și Urbanism "Ion Mincu" București</v>
      </c>
      <c r="B1" s="260"/>
    </row>
    <row r="2" spans="1:10">
      <c r="A2" s="260" t="str">
        <f>'Date initiale'!B4&amp;" "&amp;'Date initiale'!C4</f>
        <v>Facultatea ARHITECTURA</v>
      </c>
      <c r="B2" s="260"/>
    </row>
    <row r="3" spans="1:10">
      <c r="A3" s="260" t="str">
        <f>'Date initiale'!B5&amp;" "&amp;'Date initiale'!C5</f>
        <v>Departamentul Sinteza Proiectarii de Arhitectura</v>
      </c>
      <c r="B3" s="260"/>
    </row>
    <row r="4" spans="1:10">
      <c r="A4" s="126" t="str">
        <f>'Date initiale'!C6&amp;", "&amp;'Date initiale'!C7</f>
        <v>MITRACHE ANCA, Profesor universitar, pozitia 12</v>
      </c>
      <c r="B4" s="126"/>
    </row>
    <row r="5" spans="1:10" s="189" customFormat="1">
      <c r="A5" s="126"/>
      <c r="B5" s="126"/>
    </row>
    <row r="6" spans="1:10" ht="15.75">
      <c r="A6" s="500" t="s">
        <v>110</v>
      </c>
      <c r="B6" s="500"/>
      <c r="C6" s="500"/>
      <c r="D6" s="500"/>
    </row>
    <row r="7" spans="1:10" ht="24" customHeight="1">
      <c r="A7" s="504" t="str">
        <f>'Descriere indicatori'!B28&amp;". "&amp;'Descriere indicatori'!C28</f>
        <v xml:space="preserve">I21. Organizator / curator expoziţii la nivel internaţional/naţional </v>
      </c>
      <c r="B7" s="504"/>
      <c r="C7" s="504"/>
      <c r="D7" s="504"/>
    </row>
    <row r="8" spans="1:10" ht="15.75" thickBot="1"/>
    <row r="9" spans="1:10" ht="30.75" thickBot="1">
      <c r="A9" s="159" t="s">
        <v>55</v>
      </c>
      <c r="B9" s="286" t="s">
        <v>152</v>
      </c>
      <c r="C9" s="160" t="s">
        <v>87</v>
      </c>
      <c r="D9" s="287" t="s">
        <v>147</v>
      </c>
      <c r="F9" s="264" t="s">
        <v>108</v>
      </c>
      <c r="J9" s="14"/>
    </row>
    <row r="10" spans="1:10">
      <c r="A10" s="291">
        <v>1</v>
      </c>
      <c r="B10" s="398" t="s">
        <v>485</v>
      </c>
      <c r="C10" s="292">
        <v>1992</v>
      </c>
      <c r="D10" s="293">
        <v>10</v>
      </c>
      <c r="F10" s="265" t="s">
        <v>170</v>
      </c>
      <c r="G10" s="380" t="s">
        <v>263</v>
      </c>
      <c r="J10" s="266"/>
    </row>
    <row r="11" spans="1:10">
      <c r="A11" s="294">
        <f>A10+1</f>
        <v>2</v>
      </c>
      <c r="B11" s="288" t="s">
        <v>486</v>
      </c>
      <c r="C11" s="403">
        <v>2006</v>
      </c>
      <c r="D11" s="404">
        <v>5</v>
      </c>
      <c r="J11" s="57"/>
    </row>
    <row r="12" spans="1:10">
      <c r="A12" s="294">
        <f t="shared" ref="A12:A19" si="0">A11+1</f>
        <v>3</v>
      </c>
      <c r="B12" s="288" t="s">
        <v>487</v>
      </c>
      <c r="C12" s="403">
        <v>2006</v>
      </c>
      <c r="D12" s="404">
        <v>10</v>
      </c>
    </row>
    <row r="13" spans="1:10" ht="30">
      <c r="A13" s="294">
        <f t="shared" si="0"/>
        <v>4</v>
      </c>
      <c r="B13" s="401" t="s">
        <v>488</v>
      </c>
      <c r="C13" s="403">
        <v>2010</v>
      </c>
      <c r="D13" s="404">
        <v>10</v>
      </c>
    </row>
    <row r="14" spans="1:10" ht="30">
      <c r="A14" s="294">
        <f t="shared" si="0"/>
        <v>5</v>
      </c>
      <c r="B14" s="295" t="s">
        <v>556</v>
      </c>
      <c r="C14" s="419">
        <v>2018</v>
      </c>
      <c r="D14" s="420">
        <v>10</v>
      </c>
      <c r="E14" s="312"/>
    </row>
    <row r="15" spans="1:10">
      <c r="A15" s="294">
        <f t="shared" si="0"/>
        <v>6</v>
      </c>
      <c r="C15" s="41"/>
      <c r="D15" s="296"/>
    </row>
    <row r="16" spans="1:10">
      <c r="A16" s="294">
        <f t="shared" si="0"/>
        <v>7</v>
      </c>
      <c r="B16" s="295"/>
      <c r="C16" s="41"/>
      <c r="D16" s="296"/>
    </row>
    <row r="17" spans="1:4">
      <c r="A17" s="294">
        <f t="shared" si="0"/>
        <v>8</v>
      </c>
      <c r="B17" s="295"/>
      <c r="C17" s="41"/>
      <c r="D17" s="151"/>
    </row>
    <row r="18" spans="1:4">
      <c r="A18" s="294">
        <f t="shared" si="0"/>
        <v>9</v>
      </c>
      <c r="B18" s="297"/>
      <c r="C18" s="185"/>
      <c r="D18" s="298"/>
    </row>
    <row r="19" spans="1:4" ht="15.75" thickBot="1">
      <c r="A19" s="299">
        <f t="shared" si="0"/>
        <v>10</v>
      </c>
      <c r="B19" s="300"/>
      <c r="C19" s="301"/>
      <c r="D19" s="302"/>
    </row>
    <row r="20" spans="1:4" ht="15.75" thickBot="1">
      <c r="A20" s="355"/>
      <c r="B20" s="289"/>
      <c r="C20" s="163" t="str">
        <f>"Total "&amp;LEFT(A7,3)</f>
        <v>Total I21</v>
      </c>
      <c r="D20" s="129">
        <f>SUM(D10:D19)</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6"/>
  <sheetViews>
    <sheetView tabSelected="1" workbookViewId="0">
      <selection activeCell="B12" sqref="B12"/>
    </sheetView>
  </sheetViews>
  <sheetFormatPr defaultRowHeight="15"/>
  <cols>
    <col min="1" max="1" width="5.140625" customWidth="1"/>
    <col min="2" max="2" width="98.28515625" customWidth="1"/>
    <col min="3" max="3" width="15.7109375" customWidth="1"/>
    <col min="4" max="4" width="9.7109375" customWidth="1"/>
  </cols>
  <sheetData>
    <row r="1" spans="1:7" ht="15.75">
      <c r="A1" s="258" t="str">
        <f>'Date initiale'!C3</f>
        <v>Universitatea de Arhitectură și Urbanism "Ion Mincu" București</v>
      </c>
      <c r="B1" s="258"/>
      <c r="C1" s="258"/>
      <c r="D1" s="17"/>
    </row>
    <row r="2" spans="1:7" ht="15.75">
      <c r="A2" s="258" t="str">
        <f>'Date initiale'!B4&amp;" "&amp;'Date initiale'!C4</f>
        <v>Facultatea ARHITECTURA</v>
      </c>
      <c r="B2" s="258"/>
      <c r="C2" s="258"/>
      <c r="D2" s="17"/>
    </row>
    <row r="3" spans="1:7" ht="15.75">
      <c r="A3" s="258" t="str">
        <f>'Date initiale'!B5&amp;" "&amp;'Date initiale'!C5</f>
        <v>Departamentul Sinteza Proiectarii de Arhitectura</v>
      </c>
      <c r="B3" s="258"/>
      <c r="C3" s="258"/>
      <c r="D3" s="17"/>
    </row>
    <row r="4" spans="1:7">
      <c r="A4" s="126" t="str">
        <f>'Date initiale'!C6&amp;", "&amp;'Date initiale'!C7</f>
        <v>MITRACHE ANCA, Profesor universitar, pozitia 12</v>
      </c>
      <c r="B4" s="126"/>
      <c r="C4" s="126"/>
    </row>
    <row r="5" spans="1:7" s="189" customFormat="1">
      <c r="A5" s="126"/>
      <c r="B5" s="126"/>
      <c r="C5" s="126"/>
    </row>
    <row r="6" spans="1:7" ht="15.75">
      <c r="A6" s="502" t="s">
        <v>110</v>
      </c>
      <c r="B6" s="502"/>
      <c r="C6" s="502"/>
      <c r="D6" s="502"/>
    </row>
    <row r="7" spans="1:7" s="189" customFormat="1" ht="66.75" customHeight="1">
      <c r="A7" s="50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04"/>
      <c r="C7" s="504"/>
      <c r="D7" s="504"/>
    </row>
    <row r="8" spans="1:7" ht="16.5" thickBot="1">
      <c r="A8" s="60"/>
      <c r="B8" s="60"/>
      <c r="C8" s="60"/>
      <c r="D8" s="60"/>
    </row>
    <row r="9" spans="1:7" ht="30.75" thickBot="1">
      <c r="A9" s="159" t="s">
        <v>55</v>
      </c>
      <c r="B9" s="304" t="s">
        <v>158</v>
      </c>
      <c r="C9" s="304" t="s">
        <v>81</v>
      </c>
      <c r="D9" s="305" t="s">
        <v>147</v>
      </c>
      <c r="F9" s="264" t="s">
        <v>108</v>
      </c>
    </row>
    <row r="10" spans="1:7" ht="30">
      <c r="A10" s="165">
        <v>1</v>
      </c>
      <c r="B10" s="306" t="s">
        <v>489</v>
      </c>
      <c r="C10" s="307" t="s">
        <v>541</v>
      </c>
      <c r="D10" s="333">
        <v>5</v>
      </c>
      <c r="E10" s="46"/>
      <c r="F10" s="265" t="s">
        <v>174</v>
      </c>
      <c r="G10" s="380" t="s">
        <v>265</v>
      </c>
    </row>
    <row r="11" spans="1:7" ht="30">
      <c r="A11" s="167">
        <f>A10+1</f>
        <v>2</v>
      </c>
      <c r="B11" s="289" t="s">
        <v>490</v>
      </c>
      <c r="C11" s="41">
        <v>2015</v>
      </c>
      <c r="D11" s="325">
        <v>5</v>
      </c>
      <c r="E11" s="46"/>
      <c r="F11" s="265" t="s">
        <v>170</v>
      </c>
    </row>
    <row r="12" spans="1:7" ht="15.75">
      <c r="A12" s="167">
        <f t="shared" ref="A12:A18" si="0">A11+1</f>
        <v>3</v>
      </c>
      <c r="B12" s="295" t="s">
        <v>491</v>
      </c>
      <c r="C12" s="303" t="s">
        <v>492</v>
      </c>
      <c r="D12" s="350">
        <v>5</v>
      </c>
      <c r="E12" s="46"/>
      <c r="F12" s="265" t="s">
        <v>170</v>
      </c>
    </row>
    <row r="13" spans="1:7" ht="15.75">
      <c r="A13" s="167">
        <f t="shared" si="0"/>
        <v>4</v>
      </c>
      <c r="B13" s="295" t="s">
        <v>493</v>
      </c>
      <c r="C13" s="41" t="s">
        <v>483</v>
      </c>
      <c r="D13" s="350">
        <v>5</v>
      </c>
      <c r="E13" s="46"/>
      <c r="F13" s="265">
        <v>20</v>
      </c>
    </row>
    <row r="14" spans="1:7" ht="15.75">
      <c r="A14" s="167">
        <f t="shared" si="0"/>
        <v>5</v>
      </c>
      <c r="B14" s="295" t="s">
        <v>494</v>
      </c>
      <c r="C14" s="41" t="s">
        <v>495</v>
      </c>
      <c r="D14" s="350">
        <v>5</v>
      </c>
      <c r="E14" s="46"/>
    </row>
    <row r="15" spans="1:7" ht="15.75">
      <c r="A15" s="167">
        <f t="shared" si="0"/>
        <v>6</v>
      </c>
      <c r="B15" s="295" t="s">
        <v>496</v>
      </c>
      <c r="C15" s="41" t="s">
        <v>540</v>
      </c>
      <c r="D15" s="350">
        <v>5</v>
      </c>
      <c r="E15" s="46"/>
    </row>
    <row r="16" spans="1:7" ht="30">
      <c r="A16" s="167">
        <f t="shared" si="0"/>
        <v>7</v>
      </c>
      <c r="B16" s="295" t="s">
        <v>497</v>
      </c>
      <c r="C16" s="41" t="s">
        <v>498</v>
      </c>
      <c r="D16" s="350">
        <v>10</v>
      </c>
      <c r="E16" s="46"/>
    </row>
    <row r="17" spans="1:5" ht="30">
      <c r="A17" s="167">
        <f t="shared" si="0"/>
        <v>8</v>
      </c>
      <c r="B17" s="295" t="s">
        <v>499</v>
      </c>
      <c r="C17" s="41" t="s">
        <v>500</v>
      </c>
      <c r="D17" s="350">
        <v>10</v>
      </c>
      <c r="E17" s="46"/>
    </row>
    <row r="18" spans="1:5" ht="15.75">
      <c r="A18" s="167">
        <f t="shared" si="0"/>
        <v>9</v>
      </c>
      <c r="B18" s="295" t="s">
        <v>501</v>
      </c>
      <c r="C18" s="41" t="s">
        <v>502</v>
      </c>
      <c r="D18" s="350">
        <v>5</v>
      </c>
      <c r="E18" s="46"/>
    </row>
    <row r="19" spans="1:5" s="189" customFormat="1" ht="15.75">
      <c r="A19" s="509">
        <v>10</v>
      </c>
      <c r="B19" s="510" t="s">
        <v>607</v>
      </c>
      <c r="C19" s="511" t="s">
        <v>502</v>
      </c>
      <c r="D19" s="512">
        <v>5</v>
      </c>
      <c r="E19" s="46"/>
    </row>
    <row r="20" spans="1:5" ht="16.5" thickBot="1">
      <c r="A20" s="421">
        <v>11</v>
      </c>
      <c r="B20" s="422" t="s">
        <v>539</v>
      </c>
      <c r="C20" s="227">
        <v>2018</v>
      </c>
      <c r="D20" s="423">
        <v>5</v>
      </c>
      <c r="E20" s="406"/>
    </row>
    <row r="21" spans="1:5" ht="16.5" thickBot="1">
      <c r="A21" s="355"/>
      <c r="B21" s="289"/>
      <c r="C21" s="128" t="str">
        <f>"Total "&amp;LEFT(A7,3)</f>
        <v>Total I22</v>
      </c>
      <c r="D21" s="129">
        <f>SUM(D10:D20)</f>
        <v>65</v>
      </c>
      <c r="E21" s="46"/>
    </row>
    <row r="22" spans="1:5" ht="15.75">
      <c r="A22" s="46"/>
      <c r="B22" s="47"/>
      <c r="C22" s="46"/>
      <c r="D22" s="46"/>
      <c r="E22" s="46"/>
    </row>
    <row r="23" spans="1:5" ht="15.75">
      <c r="A23" s="46"/>
      <c r="B23" s="47"/>
      <c r="C23" s="46"/>
      <c r="D23" s="46"/>
      <c r="E23" s="46"/>
    </row>
    <row r="24" spans="1:5" ht="15.75">
      <c r="A24" s="46"/>
      <c r="B24" s="47"/>
      <c r="C24" s="46"/>
      <c r="D24" s="46"/>
      <c r="E24" s="46"/>
    </row>
    <row r="25" spans="1:5" ht="15.75">
      <c r="A25" s="46"/>
      <c r="B25" s="47"/>
      <c r="C25" s="46"/>
      <c r="D25" s="46"/>
      <c r="E25" s="46"/>
    </row>
    <row r="26" spans="1:5" ht="15.75">
      <c r="A26" s="46"/>
      <c r="B26" s="47"/>
      <c r="C26" s="46"/>
      <c r="D26" s="46"/>
      <c r="E26" s="46"/>
    </row>
    <row r="27" spans="1:5" ht="15.75">
      <c r="A27" s="46"/>
      <c r="B27" s="47"/>
      <c r="C27" s="46"/>
      <c r="D27" s="46"/>
      <c r="E27" s="46"/>
    </row>
    <row r="28" spans="1:5" ht="15.75">
      <c r="A28" s="46"/>
      <c r="B28" s="48"/>
      <c r="C28" s="46"/>
      <c r="D28" s="46"/>
      <c r="E28" s="46"/>
    </row>
    <row r="29" spans="1:5" ht="15.75">
      <c r="A29" s="46"/>
      <c r="B29" s="47"/>
      <c r="C29" s="46"/>
      <c r="D29" s="46"/>
      <c r="E29" s="46"/>
    </row>
    <row r="30" spans="1:5" ht="15.75">
      <c r="A30" s="46"/>
      <c r="B30" s="47"/>
      <c r="C30" s="46"/>
      <c r="D30" s="46"/>
      <c r="E30" s="46"/>
    </row>
    <row r="31" spans="1:5" ht="15.75">
      <c r="A31" s="46"/>
      <c r="B31" s="49"/>
      <c r="C31" s="46"/>
      <c r="D31" s="46"/>
      <c r="E31" s="46"/>
    </row>
    <row r="32" spans="1:5" ht="15.75">
      <c r="A32" s="46"/>
      <c r="B32" s="36"/>
      <c r="C32" s="46"/>
      <c r="D32" s="46"/>
      <c r="E32" s="46"/>
    </row>
    <row r="33" spans="1:5" ht="15.75">
      <c r="A33" s="46"/>
      <c r="B33" s="36"/>
      <c r="C33" s="46"/>
      <c r="D33" s="46"/>
      <c r="E33" s="46"/>
    </row>
    <row r="34" spans="1:5" ht="15.75">
      <c r="A34" s="46"/>
      <c r="B34" s="46"/>
      <c r="C34" s="46"/>
      <c r="D34" s="46"/>
      <c r="E34" s="46"/>
    </row>
    <row r="35" spans="1:5" ht="15.75">
      <c r="A35" s="46"/>
      <c r="B35" s="46"/>
      <c r="C35" s="46"/>
      <c r="D35" s="46"/>
      <c r="E35" s="46"/>
    </row>
    <row r="36" spans="1:5" ht="15.75">
      <c r="A36" s="46"/>
      <c r="B36" s="46"/>
      <c r="C36" s="46"/>
      <c r="D36" s="46"/>
      <c r="E36" s="46"/>
    </row>
    <row r="37" spans="1:5" ht="15.75">
      <c r="A37" s="46"/>
      <c r="B37" s="46"/>
      <c r="C37" s="46"/>
      <c r="D37" s="46"/>
      <c r="E37" s="46"/>
    </row>
    <row r="38" spans="1:5" ht="15.75">
      <c r="A38" s="46"/>
      <c r="B38" s="46"/>
      <c r="C38" s="46"/>
      <c r="D38" s="46"/>
      <c r="E38" s="46"/>
    </row>
    <row r="39" spans="1:5" ht="15.75">
      <c r="A39" s="46"/>
      <c r="B39" s="46"/>
      <c r="C39" s="46"/>
      <c r="D39" s="46"/>
      <c r="E39" s="46"/>
    </row>
    <row r="40" spans="1:5" ht="15.75">
      <c r="A40" s="46"/>
      <c r="B40" s="46"/>
      <c r="C40" s="46"/>
      <c r="D40" s="46"/>
      <c r="E40" s="46"/>
    </row>
    <row r="41" spans="1:5" ht="15.75">
      <c r="A41" s="46"/>
      <c r="B41" s="46"/>
      <c r="C41" s="46"/>
      <c r="D41" s="46"/>
      <c r="E41" s="46"/>
    </row>
    <row r="42" spans="1:5" ht="15.75">
      <c r="A42" s="46"/>
      <c r="B42" s="46"/>
      <c r="C42" s="46"/>
      <c r="D42" s="46"/>
      <c r="E42" s="46"/>
    </row>
    <row r="43" spans="1:5" ht="15.75">
      <c r="A43" s="46"/>
      <c r="B43" s="46"/>
      <c r="C43" s="46"/>
      <c r="D43" s="46"/>
      <c r="E43" s="46"/>
    </row>
    <row r="44" spans="1:5" ht="15.75">
      <c r="A44" s="46"/>
      <c r="B44" s="46"/>
      <c r="C44" s="46"/>
      <c r="D44" s="46"/>
      <c r="E44" s="46"/>
    </row>
    <row r="45" spans="1:5" ht="15.75">
      <c r="A45" s="46"/>
      <c r="B45" s="46"/>
      <c r="C45" s="46"/>
      <c r="D45" s="46"/>
      <c r="E45" s="46"/>
    </row>
    <row r="46" spans="1:5" ht="15.75">
      <c r="A46" s="46"/>
      <c r="B46" s="46"/>
      <c r="C46" s="46"/>
      <c r="D46" s="46"/>
      <c r="E46" s="46"/>
    </row>
    <row r="47" spans="1:5" ht="15.75">
      <c r="A47" s="46"/>
      <c r="B47" s="46"/>
      <c r="C47" s="46"/>
      <c r="D47" s="46"/>
      <c r="E47" s="46"/>
    </row>
    <row r="48" spans="1:5" ht="15.75">
      <c r="A48" s="46"/>
      <c r="B48" s="46"/>
      <c r="C48" s="46"/>
      <c r="D48" s="46"/>
      <c r="E48" s="46"/>
    </row>
    <row r="49" spans="1:5" ht="15.75">
      <c r="A49" s="46"/>
      <c r="B49" s="46"/>
      <c r="C49" s="46"/>
      <c r="D49" s="46"/>
      <c r="E49" s="46"/>
    </row>
    <row r="50" spans="1:5" ht="15.75">
      <c r="A50" s="46"/>
      <c r="B50" s="46"/>
      <c r="C50" s="46"/>
      <c r="D50" s="46"/>
      <c r="E50" s="46"/>
    </row>
    <row r="51" spans="1:5" ht="15.75">
      <c r="A51" s="46"/>
      <c r="B51" s="46"/>
      <c r="C51" s="46"/>
      <c r="D51" s="46"/>
      <c r="E51" s="46"/>
    </row>
    <row r="52" spans="1:5" ht="15.75">
      <c r="A52" s="46"/>
      <c r="B52" s="46"/>
      <c r="C52" s="46"/>
      <c r="D52" s="46"/>
      <c r="E52" s="46"/>
    </row>
    <row r="53" spans="1:5" ht="15.75">
      <c r="A53" s="46"/>
      <c r="B53" s="46"/>
      <c r="C53" s="46"/>
      <c r="D53" s="46"/>
      <c r="E53" s="46"/>
    </row>
    <row r="54" spans="1:5" ht="15.75">
      <c r="A54" s="46"/>
      <c r="B54" s="46"/>
      <c r="C54" s="46"/>
      <c r="D54" s="46"/>
      <c r="E54" s="46"/>
    </row>
    <row r="55" spans="1:5" ht="15.75">
      <c r="A55" s="46"/>
      <c r="B55" s="46"/>
      <c r="C55" s="46"/>
      <c r="D55" s="46"/>
      <c r="E55" s="46"/>
    </row>
    <row r="56" spans="1:5" ht="15.75">
      <c r="A56" s="46"/>
      <c r="B56" s="46"/>
      <c r="C56" s="46"/>
      <c r="D56" s="46"/>
      <c r="E56" s="46"/>
    </row>
    <row r="57" spans="1:5" ht="15.75">
      <c r="A57" s="46"/>
      <c r="B57" s="46"/>
      <c r="C57" s="46"/>
      <c r="D57" s="46"/>
      <c r="E57" s="46"/>
    </row>
    <row r="58" spans="1:5" ht="15.75">
      <c r="A58" s="46"/>
      <c r="B58" s="46"/>
      <c r="C58" s="46"/>
      <c r="D58" s="46"/>
      <c r="E58" s="46"/>
    </row>
    <row r="59" spans="1:5" ht="15.75">
      <c r="A59" s="46"/>
      <c r="B59" s="46"/>
      <c r="C59" s="46"/>
      <c r="D59" s="46"/>
      <c r="E59" s="46"/>
    </row>
    <row r="60" spans="1:5" ht="15.75">
      <c r="A60" s="46"/>
      <c r="B60" s="46"/>
      <c r="C60" s="46"/>
      <c r="D60" s="46"/>
      <c r="E60" s="46"/>
    </row>
    <row r="61" spans="1:5" ht="15.75">
      <c r="A61" s="46"/>
      <c r="B61" s="46"/>
      <c r="C61" s="46"/>
      <c r="D61" s="46"/>
      <c r="E61" s="46"/>
    </row>
    <row r="62" spans="1:5" ht="15.75">
      <c r="A62" s="46"/>
      <c r="B62" s="46"/>
      <c r="C62" s="46"/>
      <c r="D62" s="46"/>
      <c r="E62" s="46"/>
    </row>
    <row r="63" spans="1:5" ht="15.75">
      <c r="A63" s="46"/>
      <c r="B63" s="46"/>
      <c r="C63" s="46"/>
      <c r="D63" s="46"/>
      <c r="E63" s="46"/>
    </row>
    <row r="64" spans="1:5" ht="15.75">
      <c r="A64" s="46"/>
      <c r="B64" s="46"/>
      <c r="C64" s="46"/>
      <c r="D64" s="46"/>
      <c r="E64" s="46"/>
    </row>
    <row r="65" spans="1:5" ht="15.75">
      <c r="A65" s="46"/>
      <c r="B65" s="46"/>
      <c r="C65" s="46"/>
      <c r="D65" s="46"/>
      <c r="E65" s="46"/>
    </row>
    <row r="66" spans="1:5" ht="15.75">
      <c r="A66" s="46"/>
      <c r="B66" s="46"/>
      <c r="C66" s="46"/>
      <c r="D66" s="46"/>
      <c r="E66" s="46"/>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1"/>
  <sheetViews>
    <sheetView topLeftCell="A7" workbookViewId="0">
      <selection activeCell="B23" sqref="B23"/>
    </sheetView>
  </sheetViews>
  <sheetFormatPr defaultRowHeight="15"/>
  <cols>
    <col min="1" max="1" width="5.140625" customWidth="1"/>
    <col min="2" max="2" width="98.28515625" customWidth="1"/>
    <col min="3" max="3" width="15.7109375" customWidth="1"/>
    <col min="4" max="4" width="9.7109375" customWidth="1"/>
  </cols>
  <sheetData>
    <row r="1" spans="1:7" ht="15.75">
      <c r="A1" s="258" t="str">
        <f>'Date initiale'!C3</f>
        <v>Universitatea de Arhitectură și Urbanism "Ion Mincu" București</v>
      </c>
      <c r="B1" s="258"/>
      <c r="C1" s="258"/>
      <c r="D1" s="42"/>
    </row>
    <row r="2" spans="1:7" ht="15.75">
      <c r="A2" s="258" t="str">
        <f>'Date initiale'!B4&amp;" "&amp;'Date initiale'!C4</f>
        <v>Facultatea ARHITECTURA</v>
      </c>
      <c r="B2" s="258"/>
      <c r="C2" s="258"/>
      <c r="D2" s="17"/>
    </row>
    <row r="3" spans="1:7" ht="15.75">
      <c r="A3" s="258" t="str">
        <f>'Date initiale'!B5&amp;" "&amp;'Date initiale'!C5</f>
        <v>Departamentul Sinteza Proiectarii de Arhitectura</v>
      </c>
      <c r="B3" s="258"/>
      <c r="C3" s="258"/>
      <c r="D3" s="17"/>
    </row>
    <row r="4" spans="1:7">
      <c r="A4" s="126" t="str">
        <f>'Date initiale'!C6&amp;", "&amp;'Date initiale'!C7</f>
        <v>MITRACHE ANCA, Profesor universitar, pozitia 12</v>
      </c>
      <c r="B4" s="126"/>
      <c r="C4" s="126"/>
    </row>
    <row r="5" spans="1:7" s="189" customFormat="1">
      <c r="A5" s="126"/>
      <c r="B5" s="126"/>
      <c r="C5" s="126"/>
    </row>
    <row r="6" spans="1:7" ht="15.75">
      <c r="A6" s="500" t="s">
        <v>110</v>
      </c>
      <c r="B6" s="500"/>
      <c r="C6" s="500"/>
      <c r="D6" s="500"/>
    </row>
    <row r="7" spans="1:7" ht="39.75" customHeight="1">
      <c r="A7" s="50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04"/>
      <c r="C7" s="504"/>
      <c r="D7" s="504"/>
    </row>
    <row r="8" spans="1:7" ht="15.75" customHeight="1" thickBot="1">
      <c r="A8" s="60"/>
      <c r="B8" s="60"/>
      <c r="C8" s="60"/>
      <c r="D8" s="60"/>
    </row>
    <row r="9" spans="1:7" ht="30.75" thickBot="1">
      <c r="A9" s="159" t="s">
        <v>55</v>
      </c>
      <c r="B9" s="160" t="s">
        <v>159</v>
      </c>
      <c r="C9" s="160" t="s">
        <v>81</v>
      </c>
      <c r="D9" s="287" t="s">
        <v>147</v>
      </c>
      <c r="F9" s="264" t="s">
        <v>108</v>
      </c>
    </row>
    <row r="10" spans="1:7" s="189" customFormat="1" ht="30">
      <c r="A10" s="165">
        <v>1</v>
      </c>
      <c r="B10" s="306" t="s">
        <v>503</v>
      </c>
      <c r="C10" s="166" t="s">
        <v>504</v>
      </c>
      <c r="D10" s="351">
        <v>10</v>
      </c>
      <c r="F10" s="265" t="s">
        <v>170</v>
      </c>
      <c r="G10" s="380" t="s">
        <v>262</v>
      </c>
    </row>
    <row r="11" spans="1:7" s="189" customFormat="1" ht="30">
      <c r="A11" s="167">
        <f>A10+1</f>
        <v>2</v>
      </c>
      <c r="B11" s="295" t="s">
        <v>505</v>
      </c>
      <c r="C11" s="41" t="s">
        <v>506</v>
      </c>
      <c r="D11" s="352">
        <v>5</v>
      </c>
      <c r="F11" s="265" t="s">
        <v>172</v>
      </c>
    </row>
    <row r="12" spans="1:7" ht="30">
      <c r="A12" s="167">
        <f t="shared" ref="A12:A18" si="0">A11+1</f>
        <v>3</v>
      </c>
      <c r="B12" s="295" t="s">
        <v>507</v>
      </c>
      <c r="C12" s="41" t="s">
        <v>508</v>
      </c>
      <c r="D12" s="352">
        <v>5</v>
      </c>
      <c r="F12" s="265" t="s">
        <v>173</v>
      </c>
    </row>
    <row r="13" spans="1:7" s="189" customFormat="1" ht="30">
      <c r="A13" s="167">
        <f t="shared" si="0"/>
        <v>4</v>
      </c>
      <c r="B13" s="295" t="s">
        <v>509</v>
      </c>
      <c r="C13" s="41" t="s">
        <v>510</v>
      </c>
      <c r="D13" s="352">
        <v>5</v>
      </c>
    </row>
    <row r="14" spans="1:7" s="189" customFormat="1" ht="30">
      <c r="A14" s="167">
        <f t="shared" si="0"/>
        <v>5</v>
      </c>
      <c r="B14" s="295" t="s">
        <v>542</v>
      </c>
      <c r="C14" s="41" t="s">
        <v>511</v>
      </c>
      <c r="D14" s="352">
        <v>5</v>
      </c>
    </row>
    <row r="15" spans="1:7" s="189" customFormat="1" ht="45">
      <c r="A15" s="167">
        <f t="shared" si="0"/>
        <v>6</v>
      </c>
      <c r="B15" s="295" t="s">
        <v>543</v>
      </c>
      <c r="C15" s="41">
        <v>2007</v>
      </c>
      <c r="D15" s="352">
        <v>3</v>
      </c>
    </row>
    <row r="16" spans="1:7" s="189" customFormat="1" ht="30">
      <c r="A16" s="167">
        <f t="shared" si="0"/>
        <v>7</v>
      </c>
      <c r="B16" s="295" t="s">
        <v>512</v>
      </c>
      <c r="C16" s="41">
        <v>2014</v>
      </c>
      <c r="D16" s="352">
        <v>3</v>
      </c>
    </row>
    <row r="17" spans="1:4" s="189" customFormat="1" ht="30">
      <c r="A17" s="167">
        <f t="shared" si="0"/>
        <v>8</v>
      </c>
      <c r="B17" s="295" t="s">
        <v>513</v>
      </c>
      <c r="C17" s="41">
        <v>2014</v>
      </c>
      <c r="D17" s="352">
        <v>3</v>
      </c>
    </row>
    <row r="18" spans="1:4" s="189" customFormat="1" ht="30">
      <c r="A18" s="167">
        <f t="shared" si="0"/>
        <v>9</v>
      </c>
      <c r="B18" s="295" t="s">
        <v>514</v>
      </c>
      <c r="C18" s="41">
        <v>2014</v>
      </c>
      <c r="D18" s="352">
        <v>3</v>
      </c>
    </row>
    <row r="19" spans="1:4" s="189" customFormat="1" ht="30">
      <c r="A19" s="167">
        <v>10</v>
      </c>
      <c r="B19" s="394" t="s">
        <v>544</v>
      </c>
      <c r="C19" s="41">
        <v>2016</v>
      </c>
      <c r="D19" s="352">
        <v>3</v>
      </c>
    </row>
    <row r="20" spans="1:4" ht="30.75" thickBot="1">
      <c r="A20" s="424">
        <v>11</v>
      </c>
      <c r="B20" s="425" t="s">
        <v>557</v>
      </c>
      <c r="C20" s="426">
        <v>2018</v>
      </c>
      <c r="D20" s="427">
        <v>5</v>
      </c>
    </row>
    <row r="21" spans="1:4" ht="15.75" thickBot="1">
      <c r="A21" s="354"/>
      <c r="B21" s="126"/>
      <c r="C21" s="128" t="str">
        <f>"Total "&amp;LEFT(A7,3)</f>
        <v>Total I23</v>
      </c>
      <c r="D21" s="310">
        <f>SUM(D10:D20)</f>
        <v>50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89" customWidth="1"/>
    <col min="4" max="4" width="30" style="189" customWidth="1"/>
    <col min="5" max="5" width="10.5703125" customWidth="1"/>
    <col min="6" max="6" width="9.7109375" customWidth="1"/>
  </cols>
  <sheetData>
    <row r="1" spans="1:9">
      <c r="A1" s="260" t="str">
        <f>'Date initiale'!C3</f>
        <v>Universitatea de Arhitectură și Urbanism "Ion Mincu" București</v>
      </c>
      <c r="B1" s="260"/>
      <c r="C1" s="260"/>
      <c r="D1" s="260"/>
      <c r="E1" s="260"/>
    </row>
    <row r="2" spans="1:9">
      <c r="A2" s="260" t="str">
        <f>'Date initiale'!B4&amp;" "&amp;'Date initiale'!C4</f>
        <v>Facultatea ARHITECTURA</v>
      </c>
      <c r="B2" s="260"/>
      <c r="C2" s="260"/>
      <c r="D2" s="260"/>
      <c r="E2" s="260"/>
    </row>
    <row r="3" spans="1:9">
      <c r="A3" s="260" t="str">
        <f>'Date initiale'!B5&amp;" "&amp;'Date initiale'!C5</f>
        <v>Departamentul Sinteza Proiectarii de Arhitectura</v>
      </c>
      <c r="B3" s="260"/>
      <c r="C3" s="260"/>
      <c r="D3" s="260"/>
      <c r="E3" s="260"/>
    </row>
    <row r="4" spans="1:9">
      <c r="A4" s="126" t="str">
        <f>'Date initiale'!C6&amp;", "&amp;'Date initiale'!C7</f>
        <v>MITRACHE ANCA, Profesor universitar, pozitia 12</v>
      </c>
      <c r="B4" s="126"/>
      <c r="C4" s="126"/>
      <c r="D4" s="126"/>
      <c r="E4" s="126"/>
    </row>
    <row r="5" spans="1:9" s="189" customFormat="1">
      <c r="A5" s="126"/>
      <c r="B5" s="126"/>
      <c r="C5" s="126"/>
      <c r="D5" s="126"/>
      <c r="E5" s="126"/>
    </row>
    <row r="6" spans="1:9" ht="15.75">
      <c r="A6" s="277" t="s">
        <v>110</v>
      </c>
    </row>
    <row r="7" spans="1:9" ht="15.75">
      <c r="A7" s="504" t="str">
        <f>'Descriere indicatori'!B31&amp;". "&amp;'Descriere indicatori'!C31</f>
        <v xml:space="preserve">I24. Îndrumare de doctorat sau în co-tutelă la nivel internaţional/naţional </v>
      </c>
      <c r="B7" s="504"/>
      <c r="C7" s="504"/>
      <c r="D7" s="504"/>
      <c r="E7" s="504"/>
      <c r="F7" s="504"/>
    </row>
    <row r="8" spans="1:9" ht="15.75" thickBot="1"/>
    <row r="9" spans="1:9" ht="30.75" thickBot="1">
      <c r="A9" s="159" t="s">
        <v>55</v>
      </c>
      <c r="B9" s="160" t="s">
        <v>153</v>
      </c>
      <c r="C9" s="160" t="s">
        <v>155</v>
      </c>
      <c r="D9" s="160" t="s">
        <v>154</v>
      </c>
      <c r="E9" s="160" t="s">
        <v>81</v>
      </c>
      <c r="F9" s="287" t="s">
        <v>147</v>
      </c>
      <c r="H9" s="264" t="s">
        <v>108</v>
      </c>
    </row>
    <row r="10" spans="1:9">
      <c r="A10" s="165">
        <v>1</v>
      </c>
      <c r="B10" s="306"/>
      <c r="C10" s="306"/>
      <c r="D10" s="306"/>
      <c r="E10" s="166"/>
      <c r="F10" s="351"/>
      <c r="H10" s="265" t="s">
        <v>266</v>
      </c>
      <c r="I10" s="380" t="s">
        <v>267</v>
      </c>
    </row>
    <row r="11" spans="1:9">
      <c r="A11" s="167">
        <f>A10+1</f>
        <v>2</v>
      </c>
      <c r="B11" s="295"/>
      <c r="C11" s="295"/>
      <c r="D11" s="295"/>
      <c r="E11" s="41"/>
      <c r="F11" s="352"/>
      <c r="H11" s="189"/>
      <c r="I11" s="380" t="s">
        <v>268</v>
      </c>
    </row>
    <row r="12" spans="1:9">
      <c r="A12" s="167">
        <f t="shared" ref="A12:A19" si="0">A11+1</f>
        <v>3</v>
      </c>
      <c r="B12" s="295"/>
      <c r="C12" s="295"/>
      <c r="D12" s="295"/>
      <c r="E12" s="41"/>
      <c r="F12" s="352"/>
    </row>
    <row r="13" spans="1:9">
      <c r="A13" s="167">
        <f t="shared" si="0"/>
        <v>4</v>
      </c>
      <c r="B13" s="295"/>
      <c r="C13" s="295"/>
      <c r="D13" s="295"/>
      <c r="E13" s="41"/>
      <c r="F13" s="352"/>
    </row>
    <row r="14" spans="1:9">
      <c r="A14" s="167">
        <f t="shared" si="0"/>
        <v>5</v>
      </c>
      <c r="B14" s="295"/>
      <c r="C14" s="295"/>
      <c r="D14" s="295"/>
      <c r="E14" s="41"/>
      <c r="F14" s="352"/>
    </row>
    <row r="15" spans="1:9">
      <c r="A15" s="167">
        <f t="shared" si="0"/>
        <v>6</v>
      </c>
      <c r="B15" s="295"/>
      <c r="C15" s="295"/>
      <c r="D15" s="295"/>
      <c r="E15" s="41"/>
      <c r="F15" s="352"/>
    </row>
    <row r="16" spans="1:9">
      <c r="A16" s="167">
        <f t="shared" si="0"/>
        <v>7</v>
      </c>
      <c r="B16" s="295"/>
      <c r="C16" s="295"/>
      <c r="D16" s="295"/>
      <c r="E16" s="41"/>
      <c r="F16" s="352"/>
    </row>
    <row r="17" spans="1:6">
      <c r="A17" s="167">
        <f t="shared" si="0"/>
        <v>8</v>
      </c>
      <c r="B17" s="295"/>
      <c r="C17" s="295"/>
      <c r="D17" s="295"/>
      <c r="E17" s="41"/>
      <c r="F17" s="352"/>
    </row>
    <row r="18" spans="1:6">
      <c r="A18" s="167">
        <f t="shared" si="0"/>
        <v>9</v>
      </c>
      <c r="B18" s="295"/>
      <c r="C18" s="295"/>
      <c r="D18" s="295"/>
      <c r="E18" s="41"/>
      <c r="F18" s="352"/>
    </row>
    <row r="19" spans="1:6" ht="15.75" thickBot="1">
      <c r="A19" s="308">
        <f t="shared" si="0"/>
        <v>10</v>
      </c>
      <c r="B19" s="309"/>
      <c r="C19" s="309"/>
      <c r="D19" s="309"/>
      <c r="E19" s="156"/>
      <c r="F19" s="353"/>
    </row>
    <row r="20" spans="1:6" ht="15.75" thickBot="1">
      <c r="A20" s="354"/>
      <c r="B20" s="126"/>
      <c r="C20" s="126"/>
      <c r="D20" s="126"/>
      <c r="E20" s="128" t="str">
        <f>"Total "&amp;LEFT(A7,3)</f>
        <v>Total I24</v>
      </c>
      <c r="F20" s="310">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12"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34" zoomScale="115" zoomScaleNormal="115" workbookViewId="0">
      <selection activeCell="C6" sqref="C6"/>
    </sheetView>
  </sheetViews>
  <sheetFormatPr defaultRowHeight="15"/>
  <cols>
    <col min="1" max="1" width="3.85546875" style="189"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1" t="s">
        <v>24</v>
      </c>
      <c r="D6" s="82" t="s">
        <v>198</v>
      </c>
      <c r="E6" s="79" t="s">
        <v>25</v>
      </c>
    </row>
    <row r="7" spans="2:5">
      <c r="B7" s="82" t="s">
        <v>115</v>
      </c>
      <c r="C7" s="11" t="s">
        <v>199</v>
      </c>
      <c r="D7" s="82" t="s">
        <v>198</v>
      </c>
      <c r="E7" s="79" t="s">
        <v>27</v>
      </c>
    </row>
    <row r="8" spans="2:5" s="56"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5"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85" t="s">
        <v>125</v>
      </c>
      <c r="C19" s="11" t="s">
        <v>219</v>
      </c>
      <c r="D19" s="82" t="s">
        <v>220</v>
      </c>
      <c r="E19" s="79" t="s">
        <v>59</v>
      </c>
    </row>
    <row r="20" spans="2:5" ht="45">
      <c r="B20" s="486"/>
      <c r="C20" s="11" t="s">
        <v>221</v>
      </c>
      <c r="D20" s="82" t="s">
        <v>222</v>
      </c>
      <c r="E20" s="79" t="s">
        <v>59</v>
      </c>
    </row>
    <row r="21" spans="2:5" ht="60">
      <c r="B21" s="234"/>
      <c r="C21" s="11" t="s">
        <v>62</v>
      </c>
      <c r="D21" s="82" t="s">
        <v>223</v>
      </c>
      <c r="E21" s="79" t="s">
        <v>59</v>
      </c>
    </row>
    <row r="22" spans="2:5" s="189"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89" customFormat="1">
      <c r="B33" s="490" t="s">
        <v>193</v>
      </c>
      <c r="C33" s="488"/>
      <c r="D33" s="488"/>
      <c r="E33" s="488"/>
    </row>
    <row r="34" spans="2:5" s="189" customFormat="1">
      <c r="B34" s="488"/>
      <c r="C34" s="488"/>
      <c r="D34" s="488"/>
      <c r="E34" s="488"/>
    </row>
    <row r="35" spans="2:5" s="189" customFormat="1">
      <c r="B35" s="488"/>
      <c r="C35" s="488"/>
      <c r="D35" s="488"/>
      <c r="E35" s="488"/>
    </row>
    <row r="36" spans="2:5" s="189" customFormat="1">
      <c r="B36" s="488"/>
      <c r="C36" s="488"/>
      <c r="D36" s="488"/>
      <c r="E36" s="488"/>
    </row>
    <row r="37" spans="2:5" s="189" customFormat="1">
      <c r="B37" s="488"/>
      <c r="C37" s="488"/>
      <c r="D37" s="488"/>
      <c r="E37" s="488"/>
    </row>
    <row r="38" spans="2:5" s="189" customFormat="1">
      <c r="B38" s="488"/>
      <c r="C38" s="488"/>
      <c r="D38" s="488"/>
      <c r="E38" s="488"/>
    </row>
    <row r="39" spans="2:5" s="189" customFormat="1">
      <c r="B39" s="488"/>
      <c r="C39" s="488"/>
      <c r="D39" s="488"/>
      <c r="E39" s="488"/>
    </row>
    <row r="40" spans="2:5" s="189" customFormat="1" ht="128.25" customHeight="1">
      <c r="B40" s="488"/>
      <c r="C40" s="488"/>
      <c r="D40" s="488"/>
      <c r="E40" s="488"/>
    </row>
    <row r="41" spans="2:5" s="189" customFormat="1">
      <c r="B41" s="489" t="s">
        <v>191</v>
      </c>
      <c r="C41" s="489"/>
      <c r="D41" s="489"/>
      <c r="E41" s="489"/>
    </row>
    <row r="42" spans="2:5" ht="48.75" customHeight="1">
      <c r="B42" s="487" t="s">
        <v>50</v>
      </c>
      <c r="C42" s="487"/>
      <c r="D42" s="487"/>
      <c r="E42" s="487"/>
    </row>
    <row r="43" spans="2:5" ht="64.5" customHeight="1">
      <c r="B43" s="487" t="s">
        <v>188</v>
      </c>
      <c r="C43" s="487"/>
      <c r="D43" s="487"/>
      <c r="E43" s="487"/>
    </row>
    <row r="44" spans="2:5" ht="59.25" customHeight="1">
      <c r="B44" s="487" t="s">
        <v>189</v>
      </c>
      <c r="C44" s="487"/>
      <c r="D44" s="487"/>
      <c r="E44" s="487"/>
    </row>
    <row r="45" spans="2:5" s="189" customFormat="1" ht="46.5" customHeight="1">
      <c r="B45" s="487" t="s">
        <v>190</v>
      </c>
      <c r="C45" s="487"/>
      <c r="D45" s="487"/>
      <c r="E45" s="487"/>
    </row>
    <row r="46" spans="2:5" ht="32.25" customHeight="1">
      <c r="B46" s="488" t="s">
        <v>192</v>
      </c>
      <c r="C46" s="488"/>
      <c r="D46" s="488"/>
      <c r="E46" s="488"/>
    </row>
    <row r="47" spans="2:5">
      <c r="B47" s="493" t="s">
        <v>179</v>
      </c>
      <c r="C47" s="488"/>
      <c r="D47" s="488"/>
      <c r="E47" s="488"/>
    </row>
    <row r="48" spans="2:5">
      <c r="B48" s="488"/>
      <c r="C48" s="488"/>
      <c r="D48" s="488"/>
      <c r="E48" s="488"/>
    </row>
    <row r="49" spans="2:5">
      <c r="B49" s="488"/>
      <c r="C49" s="488"/>
      <c r="D49" s="488"/>
      <c r="E49" s="488"/>
    </row>
    <row r="50" spans="2:5">
      <c r="B50" s="488"/>
      <c r="C50" s="488"/>
      <c r="D50" s="488"/>
      <c r="E50" s="488"/>
    </row>
    <row r="51" spans="2:5">
      <c r="B51" s="488"/>
      <c r="C51" s="488"/>
      <c r="D51" s="488"/>
      <c r="E51" s="488"/>
    </row>
    <row r="52" spans="2:5">
      <c r="B52" s="488"/>
      <c r="C52" s="488"/>
      <c r="D52" s="488"/>
      <c r="E52" s="488"/>
    </row>
    <row r="53" spans="2:5">
      <c r="B53" s="488"/>
      <c r="C53" s="488"/>
      <c r="D53" s="488"/>
      <c r="E53" s="488"/>
    </row>
    <row r="54" spans="2:5" ht="114" customHeight="1">
      <c r="B54" s="488"/>
      <c r="C54" s="488"/>
      <c r="D54" s="488"/>
      <c r="E54" s="488"/>
    </row>
    <row r="56" spans="2:5">
      <c r="B56" s="380" t="s">
        <v>194</v>
      </c>
    </row>
    <row r="57" spans="2:5" ht="63" customHeight="1">
      <c r="B57" s="491" t="s">
        <v>195</v>
      </c>
      <c r="C57" s="492"/>
      <c r="D57" s="492"/>
      <c r="E57" s="492"/>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82" t="s">
        <v>8</v>
      </c>
      <c r="B7" s="381" t="s">
        <v>244</v>
      </c>
      <c r="C7" s="382" t="s">
        <v>12</v>
      </c>
      <c r="D7" s="382"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8" t="str">
        <f>'Date initiale'!C3</f>
        <v>Universitatea de Arhitectură și Urbanism "Ion Mincu" București</v>
      </c>
      <c r="B1" s="258"/>
      <c r="C1" s="258"/>
      <c r="D1" s="2"/>
      <c r="E1" s="2"/>
      <c r="F1" s="3"/>
      <c r="G1" s="3"/>
      <c r="H1" s="3"/>
      <c r="I1" s="3"/>
    </row>
    <row r="2" spans="1:31" ht="15.75">
      <c r="A2" s="258" t="str">
        <f>'Date initiale'!B4&amp;" "&amp;'Date initiale'!C4</f>
        <v>Facultatea ARHITECTURA</v>
      </c>
      <c r="B2" s="258"/>
      <c r="C2" s="258"/>
      <c r="D2" s="2"/>
      <c r="E2" s="2"/>
      <c r="F2" s="3"/>
      <c r="G2" s="3"/>
      <c r="H2" s="3"/>
      <c r="I2" s="3"/>
    </row>
    <row r="3" spans="1:31" ht="15.75">
      <c r="A3" s="258" t="str">
        <f>'Date initiale'!B5&amp;" "&amp;'Date initiale'!C5</f>
        <v>Departamentul Sinteza Proiectarii de Arhitectura</v>
      </c>
      <c r="B3" s="258"/>
      <c r="C3" s="258"/>
      <c r="D3" s="2"/>
      <c r="E3" s="2"/>
      <c r="F3" s="2"/>
      <c r="G3" s="2"/>
      <c r="H3" s="2"/>
      <c r="I3" s="2"/>
    </row>
    <row r="4" spans="1:31" ht="15.75">
      <c r="A4" s="495" t="str">
        <f>'Date initiale'!C6&amp;", "&amp;'Date initiale'!C7</f>
        <v>MITRACHE ANCA, Profesor universitar, pozitia 12</v>
      </c>
      <c r="B4" s="495"/>
      <c r="C4" s="495"/>
      <c r="D4" s="2"/>
      <c r="E4" s="2"/>
      <c r="F4" s="3"/>
      <c r="G4" s="3"/>
      <c r="H4" s="3"/>
      <c r="I4" s="3"/>
    </row>
    <row r="5" spans="1:31" s="189" customFormat="1" ht="15.75">
      <c r="A5" s="259"/>
      <c r="B5" s="259"/>
      <c r="C5" s="259"/>
      <c r="D5" s="2"/>
      <c r="E5" s="2"/>
      <c r="F5" s="3"/>
      <c r="G5" s="3"/>
      <c r="H5" s="3"/>
      <c r="I5" s="3"/>
    </row>
    <row r="6" spans="1:31" ht="15.75">
      <c r="A6" s="494" t="s">
        <v>110</v>
      </c>
      <c r="B6" s="494"/>
      <c r="C6" s="494"/>
      <c r="D6" s="494"/>
      <c r="E6" s="494"/>
      <c r="F6" s="494"/>
      <c r="G6" s="494"/>
      <c r="H6" s="494"/>
      <c r="I6" s="494"/>
    </row>
    <row r="7" spans="1:31" ht="15.75">
      <c r="A7" s="494" t="str">
        <f>'Descriere indicatori'!B4&amp;". "&amp;'Descriere indicatori'!C4</f>
        <v xml:space="preserve">I1. Cărţi de autor/capitole publicate la edituri cu prestigiu internaţional* </v>
      </c>
      <c r="B7" s="494"/>
      <c r="C7" s="494"/>
      <c r="D7" s="494"/>
      <c r="E7" s="494"/>
      <c r="F7" s="494"/>
      <c r="G7" s="494"/>
      <c r="H7" s="494"/>
      <c r="I7" s="494"/>
    </row>
    <row r="8" spans="1:31" ht="16.5" thickBot="1">
      <c r="A8" s="38"/>
      <c r="B8" s="38"/>
      <c r="C8" s="38"/>
      <c r="D8" s="38"/>
      <c r="E8" s="38"/>
      <c r="F8" s="38"/>
      <c r="G8" s="38"/>
      <c r="H8" s="38"/>
      <c r="I8" s="38"/>
    </row>
    <row r="9" spans="1:31" s="6" customFormat="1" ht="60.75" thickBot="1">
      <c r="A9" s="195" t="s">
        <v>55</v>
      </c>
      <c r="B9" s="196" t="s">
        <v>83</v>
      </c>
      <c r="C9" s="196" t="s">
        <v>175</v>
      </c>
      <c r="D9" s="196" t="s">
        <v>85</v>
      </c>
      <c r="E9" s="196" t="s">
        <v>86</v>
      </c>
      <c r="F9" s="197" t="s">
        <v>87</v>
      </c>
      <c r="G9" s="196" t="s">
        <v>88</v>
      </c>
      <c r="H9" s="196" t="s">
        <v>89</v>
      </c>
      <c r="I9" s="198" t="s">
        <v>90</v>
      </c>
      <c r="J9" s="4"/>
      <c r="K9" s="264"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19"/>
      <c r="J10" s="8"/>
      <c r="K10" s="265" t="s">
        <v>109</v>
      </c>
      <c r="L10" s="383"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20"/>
      <c r="J11" s="8"/>
      <c r="K11" s="263"/>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20"/>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20"/>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20"/>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20"/>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20"/>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20"/>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20"/>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2"/>
      <c r="C19" s="122"/>
      <c r="D19" s="122"/>
      <c r="E19" s="123"/>
      <c r="F19" s="124"/>
      <c r="G19" s="125"/>
      <c r="H19" s="125"/>
      <c r="I19" s="321"/>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4"/>
      <c r="B20" s="126"/>
      <c r="C20" s="126"/>
      <c r="D20" s="126"/>
      <c r="E20" s="126"/>
      <c r="F20" s="126"/>
      <c r="G20" s="126"/>
      <c r="H20" s="128" t="str">
        <f>"Total "&amp;LEFT(A7,2)</f>
        <v>Total I1</v>
      </c>
      <c r="I20" s="129">
        <f>SUM(I10:I19)</f>
        <v>0</v>
      </c>
    </row>
    <row r="22" spans="1:31"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K11" sqref="K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8" t="str">
        <f>'Date initiale'!C3</f>
        <v>Universitatea de Arhitectură și Urbanism "Ion Mincu" București</v>
      </c>
      <c r="B1" s="258"/>
      <c r="C1" s="258"/>
      <c r="D1" s="2"/>
      <c r="E1" s="2"/>
      <c r="F1" s="3"/>
      <c r="G1" s="3"/>
      <c r="H1" s="3"/>
      <c r="I1" s="3"/>
    </row>
    <row r="2" spans="1:31" ht="15.75">
      <c r="A2" s="258" t="str">
        <f>'Date initiale'!B4&amp;" "&amp;'Date initiale'!C4</f>
        <v>Facultatea ARHITECTURA</v>
      </c>
      <c r="B2" s="258"/>
      <c r="C2" s="258"/>
      <c r="D2" s="2"/>
      <c r="E2" s="2"/>
      <c r="F2" s="3"/>
      <c r="G2" s="3"/>
      <c r="H2" s="3"/>
      <c r="I2" s="3"/>
    </row>
    <row r="3" spans="1:31" ht="15.75">
      <c r="A3" s="258" t="str">
        <f>'Date initiale'!B5&amp;" "&amp;'Date initiale'!C5</f>
        <v>Departamentul Sinteza Proiectarii de Arhitectura</v>
      </c>
      <c r="B3" s="258"/>
      <c r="C3" s="258"/>
      <c r="D3" s="2"/>
      <c r="E3" s="2"/>
      <c r="F3" s="2"/>
      <c r="G3" s="2"/>
      <c r="H3" s="2"/>
      <c r="I3" s="2"/>
    </row>
    <row r="4" spans="1:31" ht="15.75">
      <c r="A4" s="495" t="str">
        <f>'Date initiale'!C6&amp;", "&amp;'Date initiale'!C7</f>
        <v>MITRACHE ANCA, Profesor universitar, pozitia 12</v>
      </c>
      <c r="B4" s="495"/>
      <c r="C4" s="495"/>
      <c r="D4" s="2"/>
      <c r="E4" s="2"/>
      <c r="F4" s="3"/>
      <c r="G4" s="3"/>
      <c r="H4" s="3"/>
      <c r="I4" s="3"/>
    </row>
    <row r="5" spans="1:31" s="189" customFormat="1" ht="15.75">
      <c r="A5" s="259"/>
      <c r="B5" s="259"/>
      <c r="C5" s="259"/>
      <c r="D5" s="2"/>
      <c r="E5" s="2"/>
      <c r="F5" s="3"/>
      <c r="G5" s="3"/>
      <c r="H5" s="3"/>
      <c r="I5" s="3"/>
    </row>
    <row r="6" spans="1:31" ht="15.75">
      <c r="A6" s="494" t="s">
        <v>110</v>
      </c>
      <c r="B6" s="494"/>
      <c r="C6" s="494"/>
      <c r="D6" s="494"/>
      <c r="E6" s="494"/>
      <c r="F6" s="494"/>
      <c r="G6" s="494"/>
      <c r="H6" s="494"/>
      <c r="I6" s="494"/>
    </row>
    <row r="7" spans="1:31" ht="15.75">
      <c r="A7" s="494" t="str">
        <f>'Descriere indicatori'!B5&amp;". "&amp;'Descriere indicatori'!C5</f>
        <v xml:space="preserve">I2. Cărţi de autor publicate la edituri cu prestigiu naţional* </v>
      </c>
      <c r="B7" s="494"/>
      <c r="C7" s="494"/>
      <c r="D7" s="494"/>
      <c r="E7" s="494"/>
      <c r="F7" s="494"/>
      <c r="G7" s="494"/>
      <c r="H7" s="494"/>
      <c r="I7" s="494"/>
    </row>
    <row r="8" spans="1:31" ht="16.5" thickBot="1">
      <c r="A8" s="38"/>
      <c r="B8" s="38"/>
      <c r="C8" s="38"/>
      <c r="D8" s="38"/>
      <c r="E8" s="38"/>
      <c r="F8" s="38"/>
      <c r="G8" s="38"/>
      <c r="H8" s="38"/>
      <c r="I8" s="38"/>
    </row>
    <row r="9" spans="1:31" s="6" customFormat="1" ht="60.75" thickBot="1">
      <c r="A9" s="199" t="s">
        <v>55</v>
      </c>
      <c r="B9" s="200" t="s">
        <v>83</v>
      </c>
      <c r="C9" s="200" t="s">
        <v>84</v>
      </c>
      <c r="D9" s="200" t="s">
        <v>85</v>
      </c>
      <c r="E9" s="200" t="s">
        <v>86</v>
      </c>
      <c r="F9" s="201" t="s">
        <v>87</v>
      </c>
      <c r="G9" s="200" t="s">
        <v>88</v>
      </c>
      <c r="H9" s="200" t="s">
        <v>89</v>
      </c>
      <c r="I9" s="202" t="s">
        <v>90</v>
      </c>
      <c r="J9" s="4"/>
      <c r="K9" s="264" t="s">
        <v>108</v>
      </c>
      <c r="L9" s="5"/>
      <c r="M9" s="5"/>
      <c r="N9" s="5"/>
      <c r="O9" s="5"/>
      <c r="P9" s="5"/>
      <c r="Q9" s="5"/>
      <c r="R9" s="5"/>
      <c r="S9" s="5"/>
      <c r="T9" s="5"/>
      <c r="U9" s="5"/>
      <c r="V9" s="5"/>
      <c r="W9" s="5"/>
      <c r="X9" s="5"/>
      <c r="Y9" s="5"/>
      <c r="Z9" s="5"/>
      <c r="AA9" s="5"/>
      <c r="AB9" s="5"/>
      <c r="AC9" s="5"/>
      <c r="AD9" s="5"/>
      <c r="AE9" s="5"/>
    </row>
    <row r="10" spans="1:31" s="6" customFormat="1" ht="45">
      <c r="A10" s="191">
        <v>1</v>
      </c>
      <c r="B10" s="407" t="s">
        <v>274</v>
      </c>
      <c r="C10" s="407" t="s">
        <v>275</v>
      </c>
      <c r="D10" s="407" t="s">
        <v>276</v>
      </c>
      <c r="E10" s="148" t="s">
        <v>281</v>
      </c>
      <c r="F10" s="149">
        <v>2000</v>
      </c>
      <c r="G10" s="150">
        <v>216</v>
      </c>
      <c r="H10" s="149"/>
      <c r="I10" s="324">
        <v>15</v>
      </c>
      <c r="J10" s="7"/>
      <c r="K10" s="265">
        <v>15</v>
      </c>
      <c r="L10" s="7" t="s">
        <v>246</v>
      </c>
      <c r="M10" s="7"/>
      <c r="N10" s="7"/>
      <c r="O10" s="7"/>
      <c r="P10" s="7"/>
      <c r="Q10" s="7"/>
      <c r="R10" s="7"/>
      <c r="S10" s="7"/>
      <c r="T10" s="7"/>
      <c r="U10" s="7"/>
      <c r="V10" s="7"/>
      <c r="W10" s="7"/>
      <c r="X10" s="7"/>
      <c r="Y10" s="7"/>
      <c r="Z10" s="7"/>
      <c r="AA10" s="7"/>
      <c r="AB10" s="7"/>
      <c r="AC10" s="7"/>
      <c r="AD10" s="7"/>
      <c r="AE10" s="7"/>
    </row>
    <row r="11" spans="1:31" s="6" customFormat="1" ht="45">
      <c r="A11" s="115">
        <f>A10+1</f>
        <v>2</v>
      </c>
      <c r="B11" s="170" t="s">
        <v>274</v>
      </c>
      <c r="C11" s="41" t="s">
        <v>277</v>
      </c>
      <c r="D11" s="170" t="s">
        <v>276</v>
      </c>
      <c r="E11" s="41" t="s">
        <v>278</v>
      </c>
      <c r="F11" s="41">
        <v>2013</v>
      </c>
      <c r="G11" s="41">
        <v>197</v>
      </c>
      <c r="H11" s="41"/>
      <c r="I11" s="325">
        <v>15</v>
      </c>
      <c r="J11" s="7"/>
      <c r="K11" s="57"/>
      <c r="L11" s="7"/>
      <c r="M11" s="7"/>
      <c r="N11" s="7"/>
      <c r="O11" s="7"/>
      <c r="P11" s="7"/>
      <c r="Q11" s="7"/>
      <c r="R11" s="7"/>
      <c r="S11" s="7"/>
      <c r="T11" s="7"/>
      <c r="U11" s="7"/>
      <c r="V11" s="7"/>
      <c r="W11" s="7"/>
      <c r="X11" s="7"/>
      <c r="Y11" s="7"/>
      <c r="Z11" s="7"/>
      <c r="AA11" s="7"/>
      <c r="AB11" s="7"/>
      <c r="AC11" s="7"/>
      <c r="AD11" s="7"/>
      <c r="AE11" s="7"/>
    </row>
    <row r="12" spans="1:31" s="6" customFormat="1" ht="45">
      <c r="A12" s="152">
        <f t="shared" ref="A12" si="0">A11+1</f>
        <v>3</v>
      </c>
      <c r="B12" s="385" t="s">
        <v>274</v>
      </c>
      <c r="C12" s="143" t="s">
        <v>279</v>
      </c>
      <c r="D12" s="385" t="s">
        <v>276</v>
      </c>
      <c r="E12" s="153" t="s">
        <v>280</v>
      </c>
      <c r="F12" s="120">
        <v>2015</v>
      </c>
      <c r="G12" s="120">
        <v>141</v>
      </c>
      <c r="H12" s="120"/>
      <c r="I12" s="326">
        <v>15</v>
      </c>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1">
        <f t="shared" ref="A13:A19" si="1">A12+1</f>
        <v>4</v>
      </c>
      <c r="B13" s="133"/>
      <c r="C13" s="133"/>
      <c r="D13" s="132"/>
      <c r="E13" s="133"/>
      <c r="F13" s="134"/>
      <c r="G13" s="135"/>
      <c r="H13" s="135"/>
      <c r="I13" s="322"/>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1">
        <f t="shared" si="1"/>
        <v>5</v>
      </c>
      <c r="B14" s="132"/>
      <c r="C14" s="133"/>
      <c r="D14" s="132"/>
      <c r="E14" s="133"/>
      <c r="F14" s="134"/>
      <c r="G14" s="132"/>
      <c r="H14" s="132"/>
      <c r="I14" s="322"/>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1">
        <f t="shared" si="1"/>
        <v>6</v>
      </c>
      <c r="B15" s="133"/>
      <c r="C15" s="133"/>
      <c r="D15" s="132"/>
      <c r="E15" s="133"/>
      <c r="F15" s="134"/>
      <c r="G15" s="135"/>
      <c r="H15" s="132"/>
      <c r="I15" s="322"/>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1">
        <f t="shared" si="1"/>
        <v>7</v>
      </c>
      <c r="B16" s="133"/>
      <c r="C16" s="133"/>
      <c r="D16" s="132"/>
      <c r="E16" s="133"/>
      <c r="F16" s="134"/>
      <c r="G16" s="135"/>
      <c r="H16" s="135"/>
      <c r="I16" s="322"/>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1">
        <f t="shared" si="1"/>
        <v>8</v>
      </c>
      <c r="B17" s="136"/>
      <c r="C17" s="133"/>
      <c r="D17" s="136"/>
      <c r="E17" s="137"/>
      <c r="F17" s="134"/>
      <c r="G17" s="135"/>
      <c r="H17" s="135"/>
      <c r="I17" s="322"/>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1">
        <f t="shared" si="1"/>
        <v>9</v>
      </c>
      <c r="B18" s="136"/>
      <c r="C18" s="133"/>
      <c r="D18" s="136"/>
      <c r="E18" s="137"/>
      <c r="F18" s="134"/>
      <c r="G18" s="135"/>
      <c r="H18" s="135"/>
      <c r="I18" s="322"/>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8">
        <f t="shared" si="1"/>
        <v>10</v>
      </c>
      <c r="B19" s="139"/>
      <c r="C19" s="140"/>
      <c r="D19" s="139"/>
      <c r="E19" s="140"/>
      <c r="F19" s="141"/>
      <c r="G19" s="141"/>
      <c r="H19" s="141"/>
      <c r="I19" s="323"/>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6"/>
      <c r="B20" s="142"/>
      <c r="C20" s="142"/>
      <c r="D20" s="142"/>
      <c r="E20" s="142"/>
      <c r="F20" s="142"/>
      <c r="G20" s="142"/>
      <c r="H20" s="128" t="str">
        <f>"Total "&amp;LEFT(A7,2)</f>
        <v>Total I2</v>
      </c>
      <c r="I20" s="146">
        <f>SUM(I10:I19)</f>
        <v>45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topLeftCell="A4" workbookViewId="0">
      <selection activeCell="M18" sqref="M1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row>
    <row r="7" spans="1:12" ht="15.75">
      <c r="A7" s="494" t="str">
        <f>'Descriere indicatori'!B6&amp;". "&amp;'Descriere indicatori'!C6</f>
        <v xml:space="preserve">I3. Capitole de autor cuprinse în cărţi publicate la edituri cu prestigiu naţional* </v>
      </c>
      <c r="B7" s="494"/>
      <c r="C7" s="494"/>
      <c r="D7" s="494"/>
      <c r="E7" s="494"/>
      <c r="F7" s="494"/>
      <c r="G7" s="494"/>
      <c r="H7" s="494"/>
      <c r="I7" s="494"/>
    </row>
    <row r="8" spans="1:12" ht="16.5" thickBot="1">
      <c r="A8" s="38"/>
      <c r="B8" s="38"/>
      <c r="C8" s="38"/>
      <c r="D8" s="38"/>
      <c r="E8" s="38"/>
      <c r="F8" s="38"/>
      <c r="G8" s="38"/>
      <c r="H8" s="38"/>
      <c r="I8" s="38"/>
    </row>
    <row r="9" spans="1:12" ht="60.75" thickBot="1">
      <c r="A9" s="195" t="s">
        <v>55</v>
      </c>
      <c r="B9" s="196" t="s">
        <v>83</v>
      </c>
      <c r="C9" s="196" t="s">
        <v>175</v>
      </c>
      <c r="D9" s="196" t="s">
        <v>85</v>
      </c>
      <c r="E9" s="196" t="s">
        <v>86</v>
      </c>
      <c r="F9" s="197" t="s">
        <v>87</v>
      </c>
      <c r="G9" s="196" t="s">
        <v>88</v>
      </c>
      <c r="H9" s="196" t="s">
        <v>89</v>
      </c>
      <c r="I9" s="198" t="s">
        <v>90</v>
      </c>
      <c r="K9" s="264" t="s">
        <v>108</v>
      </c>
    </row>
    <row r="10" spans="1:12">
      <c r="A10" s="191">
        <v>1</v>
      </c>
      <c r="B10" s="407"/>
      <c r="C10" s="407"/>
      <c r="D10" s="407"/>
      <c r="E10" s="148"/>
      <c r="F10" s="149"/>
      <c r="G10" s="150"/>
      <c r="H10" s="149"/>
      <c r="I10" s="324"/>
      <c r="K10" s="265">
        <v>10</v>
      </c>
      <c r="L10" s="380" t="s">
        <v>247</v>
      </c>
    </row>
    <row r="11" spans="1:12">
      <c r="A11" s="115">
        <f>A10+1</f>
        <v>2</v>
      </c>
      <c r="B11" s="170"/>
      <c r="C11" s="41"/>
      <c r="D11" s="170"/>
      <c r="E11" s="41"/>
      <c r="F11" s="41"/>
      <c r="G11" s="41"/>
      <c r="H11" s="41"/>
      <c r="I11" s="325"/>
      <c r="K11" s="57"/>
    </row>
    <row r="12" spans="1:12">
      <c r="A12" s="152">
        <f t="shared" ref="A12:A19" si="0">A11+1</f>
        <v>3</v>
      </c>
      <c r="B12" s="385"/>
      <c r="C12" s="143"/>
      <c r="D12" s="385"/>
      <c r="E12" s="153"/>
      <c r="F12" s="120"/>
      <c r="G12" s="120"/>
      <c r="H12" s="120"/>
      <c r="I12" s="326"/>
    </row>
    <row r="13" spans="1:12">
      <c r="A13" s="152">
        <f t="shared" si="0"/>
        <v>4</v>
      </c>
      <c r="B13" s="145"/>
      <c r="C13" s="41"/>
      <c r="D13" s="41"/>
      <c r="E13" s="41"/>
      <c r="F13" s="119"/>
      <c r="G13" s="119"/>
      <c r="H13" s="119"/>
      <c r="I13" s="320"/>
    </row>
    <row r="14" spans="1:12" s="189" customFormat="1">
      <c r="A14" s="152">
        <f t="shared" si="0"/>
        <v>5</v>
      </c>
      <c r="B14" s="118"/>
      <c r="C14" s="41"/>
      <c r="D14" s="41"/>
      <c r="E14" s="41"/>
      <c r="F14" s="119"/>
      <c r="G14" s="119"/>
      <c r="H14" s="119"/>
      <c r="I14" s="327"/>
    </row>
    <row r="15" spans="1:12" s="189" customFormat="1">
      <c r="A15" s="152">
        <f t="shared" si="0"/>
        <v>6</v>
      </c>
      <c r="B15" s="145"/>
      <c r="C15" s="41"/>
      <c r="D15" s="41"/>
      <c r="E15" s="118"/>
      <c r="F15" s="119"/>
      <c r="G15" s="119"/>
      <c r="H15" s="119"/>
      <c r="I15" s="320"/>
    </row>
    <row r="16" spans="1:12">
      <c r="A16" s="152">
        <f t="shared" si="0"/>
        <v>7</v>
      </c>
      <c r="B16" s="118"/>
      <c r="C16" s="41"/>
      <c r="D16" s="41"/>
      <c r="E16" s="41"/>
      <c r="F16" s="119"/>
      <c r="G16" s="119"/>
      <c r="H16" s="119"/>
      <c r="I16" s="327"/>
    </row>
    <row r="17" spans="1:9">
      <c r="A17" s="152">
        <f t="shared" si="0"/>
        <v>8</v>
      </c>
      <c r="B17" s="145"/>
      <c r="C17" s="41"/>
      <c r="D17" s="41"/>
      <c r="E17" s="118"/>
      <c r="F17" s="119"/>
      <c r="G17" s="119"/>
      <c r="H17" s="119"/>
      <c r="I17" s="320"/>
    </row>
    <row r="18" spans="1:9">
      <c r="A18" s="152">
        <f t="shared" si="0"/>
        <v>9</v>
      </c>
      <c r="B18" s="144"/>
      <c r="C18" s="153"/>
      <c r="D18" s="143"/>
      <c r="E18" s="147"/>
      <c r="F18" s="120"/>
      <c r="G18" s="120"/>
      <c r="H18" s="120"/>
      <c r="I18" s="320"/>
    </row>
    <row r="19" spans="1:9" ht="15.75" thickBot="1">
      <c r="A19" s="154">
        <f t="shared" si="0"/>
        <v>10</v>
      </c>
      <c r="B19" s="155"/>
      <c r="C19" s="156"/>
      <c r="D19" s="156"/>
      <c r="E19" s="156"/>
      <c r="F19" s="124"/>
      <c r="G19" s="124"/>
      <c r="H19" s="124"/>
      <c r="I19" s="321"/>
    </row>
    <row r="20" spans="1:9" ht="15.75" thickBot="1">
      <c r="A20" s="354"/>
      <c r="B20" s="126"/>
      <c r="C20" s="126"/>
      <c r="D20" s="126"/>
      <c r="E20" s="126"/>
      <c r="F20" s="126"/>
      <c r="G20" s="126"/>
      <c r="H20" s="128" t="str">
        <f>"Total "&amp;LEFT(A7,2)</f>
        <v>Total I3</v>
      </c>
      <c r="I20" s="129">
        <f>SUM(I10:I19)</f>
        <v>0</v>
      </c>
    </row>
    <row r="22" spans="1:9"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MITRACHE ANCA, Profesor universitar, pozitia 12</v>
      </c>
      <c r="B4" s="126"/>
      <c r="C4" s="126"/>
    </row>
    <row r="5" spans="1:12" s="189" customFormat="1">
      <c r="A5" s="126"/>
      <c r="B5" s="126"/>
      <c r="C5" s="126"/>
    </row>
    <row r="6" spans="1:12" ht="15.75">
      <c r="A6" s="494" t="s">
        <v>110</v>
      </c>
      <c r="B6" s="494"/>
      <c r="C6" s="494"/>
      <c r="D6" s="494"/>
      <c r="E6" s="494"/>
      <c r="F6" s="494"/>
      <c r="G6" s="494"/>
      <c r="H6" s="494"/>
      <c r="I6" s="494"/>
    </row>
    <row r="7" spans="1:12" ht="15.75">
      <c r="A7" s="494" t="str">
        <f>'Descriere indicatori'!B7&amp;". "&amp;'Descriere indicatori'!C7</f>
        <v xml:space="preserve">I4. Articole in extenso în reviste ştiinţifice de specialitate* </v>
      </c>
      <c r="B7" s="494"/>
      <c r="C7" s="494"/>
      <c r="D7" s="494"/>
      <c r="E7" s="494"/>
      <c r="F7" s="494"/>
      <c r="G7" s="494"/>
      <c r="H7" s="494"/>
      <c r="I7" s="494"/>
    </row>
    <row r="8" spans="1:12" ht="15.75" thickBot="1">
      <c r="A8" s="157"/>
      <c r="B8" s="157"/>
      <c r="C8" s="157"/>
      <c r="D8" s="157"/>
      <c r="E8" s="157"/>
      <c r="F8" s="157"/>
      <c r="G8" s="157"/>
      <c r="H8" s="157"/>
      <c r="I8" s="157"/>
    </row>
    <row r="9" spans="1:12" ht="30.75" thickBot="1">
      <c r="A9" s="195" t="s">
        <v>55</v>
      </c>
      <c r="B9" s="160" t="s">
        <v>83</v>
      </c>
      <c r="C9" s="160" t="s">
        <v>56</v>
      </c>
      <c r="D9" s="160" t="s">
        <v>57</v>
      </c>
      <c r="E9" s="160" t="s">
        <v>80</v>
      </c>
      <c r="F9" s="161" t="s">
        <v>87</v>
      </c>
      <c r="G9" s="160" t="s">
        <v>58</v>
      </c>
      <c r="H9" s="160" t="s">
        <v>111</v>
      </c>
      <c r="I9" s="162" t="s">
        <v>90</v>
      </c>
      <c r="K9" s="264" t="s">
        <v>108</v>
      </c>
    </row>
    <row r="10" spans="1:12">
      <c r="A10" s="111">
        <v>1</v>
      </c>
      <c r="B10" s="112"/>
      <c r="C10" s="112"/>
      <c r="D10" s="112"/>
      <c r="E10" s="113"/>
      <c r="F10" s="114"/>
      <c r="G10" s="114"/>
      <c r="H10" s="114"/>
      <c r="I10" s="328"/>
      <c r="K10" s="265">
        <v>10</v>
      </c>
      <c r="L10" s="380" t="s">
        <v>248</v>
      </c>
    </row>
    <row r="11" spans="1:12">
      <c r="A11" s="115">
        <f>A10+1</f>
        <v>2</v>
      </c>
      <c r="B11" s="116"/>
      <c r="C11" s="117"/>
      <c r="D11" s="116"/>
      <c r="E11" s="118"/>
      <c r="F11" s="119"/>
      <c r="G11" s="120"/>
      <c r="H11" s="120"/>
      <c r="I11" s="322"/>
      <c r="K11" s="57"/>
    </row>
    <row r="12" spans="1:12">
      <c r="A12" s="115">
        <f t="shared" ref="A12:A17" si="0">A11+1</f>
        <v>3</v>
      </c>
      <c r="B12" s="117"/>
      <c r="C12" s="117"/>
      <c r="D12" s="117"/>
      <c r="E12" s="118"/>
      <c r="F12" s="119"/>
      <c r="G12" s="120"/>
      <c r="H12" s="120"/>
      <c r="I12" s="322"/>
    </row>
    <row r="13" spans="1:12">
      <c r="A13" s="115">
        <f t="shared" si="0"/>
        <v>4</v>
      </c>
      <c r="B13" s="117"/>
      <c r="C13" s="117"/>
      <c r="D13" s="117"/>
      <c r="E13" s="118"/>
      <c r="F13" s="119"/>
      <c r="G13" s="119"/>
      <c r="H13" s="119"/>
      <c r="I13" s="322"/>
    </row>
    <row r="14" spans="1:12">
      <c r="A14" s="115">
        <f t="shared" si="0"/>
        <v>5</v>
      </c>
      <c r="B14" s="117"/>
      <c r="C14" s="117"/>
      <c r="D14" s="117"/>
      <c r="E14" s="118"/>
      <c r="F14" s="119"/>
      <c r="G14" s="119"/>
      <c r="H14" s="119"/>
      <c r="I14" s="322"/>
    </row>
    <row r="15" spans="1:12">
      <c r="A15" s="115">
        <f t="shared" si="0"/>
        <v>6</v>
      </c>
      <c r="B15" s="117"/>
      <c r="C15" s="117"/>
      <c r="D15" s="117"/>
      <c r="E15" s="118"/>
      <c r="F15" s="119"/>
      <c r="G15" s="119"/>
      <c r="H15" s="119"/>
      <c r="I15" s="322"/>
    </row>
    <row r="16" spans="1:12">
      <c r="A16" s="115">
        <f t="shared" si="0"/>
        <v>7</v>
      </c>
      <c r="B16" s="117"/>
      <c r="C16" s="117"/>
      <c r="D16" s="117"/>
      <c r="E16" s="118"/>
      <c r="F16" s="119"/>
      <c r="G16" s="119"/>
      <c r="H16" s="119"/>
      <c r="I16" s="322"/>
    </row>
    <row r="17" spans="1:9">
      <c r="A17" s="115">
        <f t="shared" si="0"/>
        <v>8</v>
      </c>
      <c r="B17" s="117"/>
      <c r="C17" s="117"/>
      <c r="D17" s="117"/>
      <c r="E17" s="118"/>
      <c r="F17" s="119"/>
      <c r="G17" s="119"/>
      <c r="H17" s="119"/>
      <c r="I17" s="322"/>
    </row>
    <row r="18" spans="1:9">
      <c r="A18" s="115">
        <f>A17+1</f>
        <v>9</v>
      </c>
      <c r="B18" s="117"/>
      <c r="C18" s="117"/>
      <c r="D18" s="117"/>
      <c r="E18" s="118"/>
      <c r="F18" s="119"/>
      <c r="G18" s="119"/>
      <c r="H18" s="119"/>
      <c r="I18" s="322"/>
    </row>
    <row r="19" spans="1:9" ht="15.75" thickBot="1">
      <c r="A19" s="121">
        <f>A18+1</f>
        <v>10</v>
      </c>
      <c r="B19" s="122"/>
      <c r="C19" s="122"/>
      <c r="D19" s="122"/>
      <c r="E19" s="123"/>
      <c r="F19" s="124"/>
      <c r="G19" s="124"/>
      <c r="H19" s="124"/>
      <c r="I19" s="323"/>
    </row>
    <row r="20" spans="1:9" ht="15.75" thickBot="1">
      <c r="A20" s="364"/>
      <c r="B20" s="126"/>
      <c r="C20" s="126"/>
      <c r="D20" s="126"/>
      <c r="E20" s="126"/>
      <c r="F20" s="126"/>
      <c r="G20" s="126"/>
      <c r="H20" s="128" t="str">
        <f>"Total "&amp;LEFT(A7,2)</f>
        <v>Total I4</v>
      </c>
      <c r="I20" s="164">
        <f>SUM(I10:I19)</f>
        <v>0</v>
      </c>
    </row>
    <row r="22" spans="1:9" ht="33.75" customHeight="1">
      <c r="A22" s="4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6"/>
      <c r="C22" s="496"/>
      <c r="D22" s="496"/>
      <c r="E22" s="496"/>
      <c r="F22" s="496"/>
      <c r="G22" s="496"/>
      <c r="H22" s="496"/>
      <c r="I22" s="49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I11b</vt:lpstr>
      <vt:lpstr>I11a</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user</cp:lastModifiedBy>
  <cp:lastPrinted>2017-05-10T06:45:08Z</cp:lastPrinted>
  <dcterms:created xsi:type="dcterms:W3CDTF">2013-01-10T17:13:12Z</dcterms:created>
  <dcterms:modified xsi:type="dcterms:W3CDTF">2019-01-11T17:00:29Z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